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https://mn365-my.sharepoint.com/personal/ellen_friedrich_state_mn_us/Documents/Meetings/Documents/CPRG RFP/Current Drafts/To Post/"/>
    </mc:Choice>
  </mc:AlternateContent>
  <xr:revisionPtr revIDLastSave="0" documentId="8_{0A5DF86B-F196-497B-AB1D-A651C0EDFBF5}" xr6:coauthVersionLast="47" xr6:coauthVersionMax="47" xr10:uidLastSave="{00000000-0000-0000-0000-000000000000}"/>
  <workbookProtection workbookAlgorithmName="SHA-512" workbookHashValue="ZRR/cPjBZu3aRFVhZjM2hnTU28Rk1L/MgFOpA8OKX9gHT500qGBVD8ypDpVO8UmkxIouVfTsbLSb8xg4WmDGUg==" workbookSaltValue="JbElwMEaF/lgQu9iWyA4Mg==" workbookSpinCount="100000" lockStructure="1"/>
  <bookViews>
    <workbookView xWindow="-110" yWindow="-110" windowWidth="38620" windowHeight="21100" firstSheet="1" activeTab="2" xr2:uid="{F3814D33-932F-4170-8960-C33F871D9ED3}"/>
  </bookViews>
  <sheets>
    <sheet name="Reporting" sheetId="1" r:id="rId1"/>
    <sheet name="Instructions" sheetId="18" r:id="rId2"/>
    <sheet name="1. Product Price Planning" sheetId="11" r:id="rId3"/>
    <sheet name=" 2. Acres + Farms Planning" sheetId="12" r:id="rId4"/>
    <sheet name="3. Funding Request" sheetId="14" r:id="rId5"/>
    <sheet name="4. Ranking Metrics" sheetId="15" r:id="rId6"/>
    <sheet name="5. Reporting Form" sheetId="6" r:id="rId7"/>
    <sheet name="Reporting Form Data" sheetId="7" state="hidden" r:id="rId8"/>
  </sheets>
  <calcPr calcId="191029"/>
  <pivotCaches>
    <pivotCache cacheId="22"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2" l="1"/>
  <c r="N21" i="12"/>
  <c r="H12" i="12"/>
  <c r="H21" i="12"/>
  <c r="C21" i="11"/>
  <c r="D21" i="11"/>
  <c r="I21" i="11" s="1"/>
  <c r="J21" i="11" s="1"/>
  <c r="H21" i="11"/>
  <c r="C12" i="11"/>
  <c r="D12" i="11"/>
  <c r="E12" i="11" s="1"/>
  <c r="H12" i="11"/>
  <c r="E3" i="6"/>
  <c r="F3" i="6"/>
  <c r="E4" i="6"/>
  <c r="F4" i="6"/>
  <c r="G4" i="6"/>
  <c r="E5" i="6"/>
  <c r="F5" i="6"/>
  <c r="G5" i="6"/>
  <c r="E6" i="6"/>
  <c r="F6" i="6"/>
  <c r="G6" i="6"/>
  <c r="E7" i="6"/>
  <c r="F7" i="6"/>
  <c r="G7" i="6"/>
  <c r="E8" i="6"/>
  <c r="F8" i="6"/>
  <c r="G8" i="6"/>
  <c r="N7" i="12"/>
  <c r="G18" i="12"/>
  <c r="G24" i="12"/>
  <c r="H3" i="12"/>
  <c r="H4" i="12"/>
  <c r="H5" i="12"/>
  <c r="H6" i="12"/>
  <c r="H7" i="12"/>
  <c r="H8" i="12"/>
  <c r="H9" i="12"/>
  <c r="H10" i="12"/>
  <c r="H11" i="12"/>
  <c r="H13" i="12"/>
  <c r="H14" i="12"/>
  <c r="H15" i="12"/>
  <c r="H16" i="12"/>
  <c r="H17" i="12"/>
  <c r="H18" i="12"/>
  <c r="H19" i="12"/>
  <c r="H20" i="12"/>
  <c r="H22" i="12"/>
  <c r="H23" i="12"/>
  <c r="H24" i="12"/>
  <c r="P9" i="6"/>
  <c r="S9" i="6" s="1"/>
  <c r="P10" i="6"/>
  <c r="S10" i="6" s="1"/>
  <c r="P11" i="6"/>
  <c r="S11" i="6" s="1"/>
  <c r="P12" i="6"/>
  <c r="S12" i="6" s="1"/>
  <c r="P13" i="6"/>
  <c r="S13" i="6" s="1"/>
  <c r="P14" i="6"/>
  <c r="S14" i="6" s="1"/>
  <c r="P15" i="6"/>
  <c r="S15" i="6" s="1"/>
  <c r="P16" i="6"/>
  <c r="S16" i="6" s="1"/>
  <c r="P17" i="6"/>
  <c r="S17" i="6" s="1"/>
  <c r="P18" i="6"/>
  <c r="S18" i="6" s="1"/>
  <c r="P19" i="6"/>
  <c r="S19" i="6" s="1"/>
  <c r="P20" i="6"/>
  <c r="S20" i="6" s="1"/>
  <c r="P21" i="6"/>
  <c r="Q21" i="6" s="1"/>
  <c r="P22" i="6"/>
  <c r="S22" i="6" s="1"/>
  <c r="P23" i="6"/>
  <c r="S23" i="6" s="1"/>
  <c r="P24" i="6"/>
  <c r="S24" i="6" s="1"/>
  <c r="P25" i="6"/>
  <c r="S25" i="6" s="1"/>
  <c r="P26" i="6"/>
  <c r="S26" i="6" s="1"/>
  <c r="P27" i="6"/>
  <c r="S27" i="6" s="1"/>
  <c r="P28" i="6"/>
  <c r="S28" i="6" s="1"/>
  <c r="P29" i="6"/>
  <c r="S29" i="6" s="1"/>
  <c r="P30" i="6"/>
  <c r="S30" i="6" s="1"/>
  <c r="P31" i="6"/>
  <c r="S31" i="6" s="1"/>
  <c r="P32" i="6"/>
  <c r="S32" i="6" s="1"/>
  <c r="P33" i="6"/>
  <c r="S33" i="6" s="1"/>
  <c r="P34" i="6"/>
  <c r="S34" i="6" s="1"/>
  <c r="P35" i="6"/>
  <c r="S35" i="6" s="1"/>
  <c r="P36" i="6"/>
  <c r="S36" i="6" s="1"/>
  <c r="P37" i="6"/>
  <c r="S37" i="6" s="1"/>
  <c r="P38" i="6"/>
  <c r="S38" i="6" s="1"/>
  <c r="P39" i="6"/>
  <c r="S39" i="6" s="1"/>
  <c r="P40" i="6"/>
  <c r="S40" i="6" s="1"/>
  <c r="P41" i="6"/>
  <c r="S41" i="6" s="1"/>
  <c r="P42" i="6"/>
  <c r="S42" i="6" s="1"/>
  <c r="P43" i="6"/>
  <c r="S43" i="6" s="1"/>
  <c r="P44" i="6"/>
  <c r="S44" i="6" s="1"/>
  <c r="P45" i="6"/>
  <c r="S45" i="6" s="1"/>
  <c r="P46" i="6"/>
  <c r="S46" i="6" s="1"/>
  <c r="P47" i="6"/>
  <c r="S47" i="6" s="1"/>
  <c r="P48" i="6"/>
  <c r="S48" i="6" s="1"/>
  <c r="P49" i="6"/>
  <c r="S49" i="6" s="1"/>
  <c r="E42" i="6"/>
  <c r="F42" i="6"/>
  <c r="G42" i="6"/>
  <c r="E43" i="6"/>
  <c r="F43" i="6"/>
  <c r="G43" i="6"/>
  <c r="E44" i="6"/>
  <c r="F44" i="6"/>
  <c r="G44" i="6"/>
  <c r="E45" i="6"/>
  <c r="F45" i="6"/>
  <c r="G45" i="6"/>
  <c r="E46" i="6"/>
  <c r="F46" i="6"/>
  <c r="G46" i="6"/>
  <c r="E47" i="6"/>
  <c r="F47" i="6"/>
  <c r="G47" i="6"/>
  <c r="E48" i="6"/>
  <c r="F48" i="6"/>
  <c r="G48" i="6"/>
  <c r="E49" i="6"/>
  <c r="F49" i="6"/>
  <c r="G49"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N24" i="12"/>
  <c r="N23" i="12"/>
  <c r="N4" i="12"/>
  <c r="N5" i="12"/>
  <c r="N6" i="12"/>
  <c r="N8" i="12"/>
  <c r="N9" i="12"/>
  <c r="N10" i="12"/>
  <c r="N11" i="12"/>
  <c r="N13" i="12"/>
  <c r="N14" i="12"/>
  <c r="N15" i="12"/>
  <c r="N16" i="12"/>
  <c r="N17" i="12"/>
  <c r="N18" i="12"/>
  <c r="N19" i="12"/>
  <c r="N20" i="12"/>
  <c r="N22" i="12"/>
  <c r="N3" i="12"/>
  <c r="B3" i="15"/>
  <c r="I3" i="14"/>
  <c r="I4" i="14"/>
  <c r="B4" i="15"/>
  <c r="B2" i="15"/>
  <c r="E21" i="11" l="1"/>
  <c r="I12" i="11"/>
  <c r="K21" i="11"/>
  <c r="Q22" i="6"/>
  <c r="R22" i="6" s="1"/>
  <c r="Q46" i="6"/>
  <c r="R46" i="6" s="1"/>
  <c r="Q42" i="6"/>
  <c r="R42" i="6" s="1"/>
  <c r="Q30" i="6"/>
  <c r="R30" i="6" s="1"/>
  <c r="Q28" i="6"/>
  <c r="R28" i="6" s="1"/>
  <c r="Q18" i="6"/>
  <c r="R18" i="6" s="1"/>
  <c r="Q44" i="6"/>
  <c r="R44" i="6" s="1"/>
  <c r="Q20" i="6"/>
  <c r="R20" i="6" s="1"/>
  <c r="Q43" i="6"/>
  <c r="R43" i="6" s="1"/>
  <c r="Q19" i="6"/>
  <c r="R19" i="6" s="1"/>
  <c r="Q41" i="6"/>
  <c r="R41" i="6" s="1"/>
  <c r="Q17" i="6"/>
  <c r="R17" i="6" s="1"/>
  <c r="Q40" i="6"/>
  <c r="R40" i="6" s="1"/>
  <c r="Q16" i="6"/>
  <c r="R16" i="6" s="1"/>
  <c r="Q34" i="6"/>
  <c r="R34" i="6" s="1"/>
  <c r="Q10" i="6"/>
  <c r="R10" i="6" s="1"/>
  <c r="Q32" i="6"/>
  <c r="R32" i="6" s="1"/>
  <c r="Q31" i="6"/>
  <c r="R31" i="6" s="1"/>
  <c r="Q29" i="6"/>
  <c r="R29" i="6" s="1"/>
  <c r="Q49" i="6"/>
  <c r="R49" i="6" s="1"/>
  <c r="Q37" i="6"/>
  <c r="R37" i="6" s="1"/>
  <c r="Q25" i="6"/>
  <c r="R25" i="6" s="1"/>
  <c r="Q13" i="6"/>
  <c r="R13" i="6" s="1"/>
  <c r="Q48" i="6"/>
  <c r="R48" i="6" s="1"/>
  <c r="Q36" i="6"/>
  <c r="R36" i="6" s="1"/>
  <c r="Q24" i="6"/>
  <c r="R24" i="6" s="1"/>
  <c r="Q12" i="6"/>
  <c r="R12" i="6" s="1"/>
  <c r="Q47" i="6"/>
  <c r="R47" i="6" s="1"/>
  <c r="Q35" i="6"/>
  <c r="R35" i="6" s="1"/>
  <c r="Q23" i="6"/>
  <c r="R23" i="6" s="1"/>
  <c r="Q11" i="6"/>
  <c r="R11" i="6" s="1"/>
  <c r="Q45" i="6"/>
  <c r="R45" i="6" s="1"/>
  <c r="Q33" i="6"/>
  <c r="R33" i="6" s="1"/>
  <c r="Q9" i="6"/>
  <c r="R9" i="6" s="1"/>
  <c r="Q39" i="6"/>
  <c r="R39" i="6" s="1"/>
  <c r="Q27" i="6"/>
  <c r="R27" i="6" s="1"/>
  <c r="Q15" i="6"/>
  <c r="R15" i="6" s="1"/>
  <c r="Q38" i="6"/>
  <c r="R38" i="6" s="1"/>
  <c r="Q26" i="6"/>
  <c r="R26" i="6" s="1"/>
  <c r="Q14" i="6"/>
  <c r="R14" i="6" s="1"/>
  <c r="S21" i="6"/>
  <c r="R21" i="6" s="1"/>
  <c r="J12" i="11" l="1"/>
  <c r="D12" i="12" s="1"/>
  <c r="L12" i="12" s="1"/>
  <c r="C12" i="12"/>
  <c r="I12" i="12" s="1"/>
  <c r="K12" i="11"/>
  <c r="G12" i="12" s="1"/>
  <c r="C3" i="11"/>
  <c r="C4" i="11"/>
  <c r="C5" i="11"/>
  <c r="C6" i="11"/>
  <c r="C7" i="11"/>
  <c r="C8" i="11"/>
  <c r="C9" i="11"/>
  <c r="C10" i="11"/>
  <c r="C11" i="11"/>
  <c r="C13" i="11"/>
  <c r="C14" i="11"/>
  <c r="C15" i="11"/>
  <c r="C16" i="11"/>
  <c r="C17" i="11"/>
  <c r="C18" i="11"/>
  <c r="C19" i="11"/>
  <c r="C20" i="11"/>
  <c r="C22" i="11"/>
  <c r="C23" i="11"/>
  <c r="C24" i="11"/>
  <c r="J12" i="12" l="1"/>
  <c r="M12" i="12" s="1"/>
  <c r="H14" i="11"/>
  <c r="D14" i="11"/>
  <c r="D20" i="11"/>
  <c r="H20" i="11"/>
  <c r="H7" i="11"/>
  <c r="D7" i="11"/>
  <c r="H4" i="11"/>
  <c r="D4" i="11"/>
  <c r="H23" i="11"/>
  <c r="D23" i="11"/>
  <c r="H9" i="11"/>
  <c r="D9" i="11"/>
  <c r="D22" i="11"/>
  <c r="H22" i="11"/>
  <c r="D16" i="11"/>
  <c r="H16" i="11"/>
  <c r="H19" i="11"/>
  <c r="D19" i="11"/>
  <c r="H10" i="11"/>
  <c r="D10" i="11"/>
  <c r="D17" i="11"/>
  <c r="H17" i="11"/>
  <c r="D6" i="11"/>
  <c r="H6" i="11"/>
  <c r="H8" i="11"/>
  <c r="D8" i="11"/>
  <c r="H18" i="11"/>
  <c r="D18" i="11"/>
  <c r="H13" i="11"/>
  <c r="D13" i="11"/>
  <c r="D3" i="11"/>
  <c r="H3" i="11"/>
  <c r="G3" i="6" s="1"/>
  <c r="H24" i="11"/>
  <c r="D24" i="11"/>
  <c r="H11" i="11"/>
  <c r="D11" i="11"/>
  <c r="D15" i="11"/>
  <c r="H15" i="11"/>
  <c r="H5" i="11"/>
  <c r="D5" i="11"/>
  <c r="K12" i="12" l="1"/>
  <c r="I6" i="11"/>
  <c r="K6" i="11" s="1"/>
  <c r="G6" i="12" s="1"/>
  <c r="E6" i="11"/>
  <c r="I4" i="11"/>
  <c r="E4" i="11"/>
  <c r="I3" i="11"/>
  <c r="E3" i="11"/>
  <c r="I5" i="11"/>
  <c r="E5" i="11"/>
  <c r="I24" i="11"/>
  <c r="E24" i="11"/>
  <c r="I23" i="11"/>
  <c r="K23" i="11" s="1"/>
  <c r="G23" i="12" s="1"/>
  <c r="E23" i="11"/>
  <c r="I22" i="11"/>
  <c r="E22" i="11"/>
  <c r="I20" i="11"/>
  <c r="C21" i="12" s="1"/>
  <c r="I21" i="12" s="1"/>
  <c r="E20" i="11"/>
  <c r="I19" i="11"/>
  <c r="E19" i="11"/>
  <c r="I18" i="11"/>
  <c r="E18" i="11"/>
  <c r="I17" i="11"/>
  <c r="E17" i="11"/>
  <c r="I15" i="11"/>
  <c r="E15" i="11"/>
  <c r="I14" i="11"/>
  <c r="E14" i="11"/>
  <c r="I13" i="11"/>
  <c r="E13" i="11"/>
  <c r="I11" i="11"/>
  <c r="K11" i="11" s="1"/>
  <c r="G11" i="12" s="1"/>
  <c r="E11" i="11"/>
  <c r="I10" i="11"/>
  <c r="E10" i="11"/>
  <c r="I9" i="11"/>
  <c r="E9" i="11"/>
  <c r="I16" i="11"/>
  <c r="K16" i="11" s="1"/>
  <c r="G16" i="12" s="1"/>
  <c r="E16" i="11"/>
  <c r="I8" i="11"/>
  <c r="K8" i="11" s="1"/>
  <c r="G8" i="12" s="1"/>
  <c r="E8" i="11"/>
  <c r="I7" i="11"/>
  <c r="E7" i="11"/>
  <c r="J11" i="11" l="1"/>
  <c r="D11" i="12" s="1"/>
  <c r="L11" i="12" s="1"/>
  <c r="C11" i="12"/>
  <c r="I11" i="12" s="1"/>
  <c r="C24" i="12"/>
  <c r="I24" i="12" s="1"/>
  <c r="K24" i="11"/>
  <c r="C20" i="12"/>
  <c r="I20" i="12" s="1"/>
  <c r="K20" i="11"/>
  <c r="C22" i="12"/>
  <c r="I22" i="12" s="1"/>
  <c r="K22" i="11"/>
  <c r="G22" i="12" s="1"/>
  <c r="C5" i="12"/>
  <c r="I5" i="12" s="1"/>
  <c r="K5" i="11"/>
  <c r="G5" i="12" s="1"/>
  <c r="C15" i="12"/>
  <c r="I15" i="12" s="1"/>
  <c r="K15" i="11"/>
  <c r="G15" i="12" s="1"/>
  <c r="C9" i="12"/>
  <c r="I9" i="12" s="1"/>
  <c r="K9" i="11"/>
  <c r="G9" i="12" s="1"/>
  <c r="J5" i="11"/>
  <c r="D5" i="12" s="1"/>
  <c r="L5" i="12" s="1"/>
  <c r="C19" i="12"/>
  <c r="I19" i="12" s="1"/>
  <c r="K19" i="11"/>
  <c r="G19" i="12" s="1"/>
  <c r="J13" i="11"/>
  <c r="D13" i="12" s="1"/>
  <c r="L13" i="12" s="1"/>
  <c r="K13" i="11"/>
  <c r="G13" i="12" s="1"/>
  <c r="J4" i="11"/>
  <c r="D4" i="12" s="1"/>
  <c r="L4" i="12" s="1"/>
  <c r="K4" i="11"/>
  <c r="G4" i="12" s="1"/>
  <c r="C17" i="12"/>
  <c r="I17" i="12" s="1"/>
  <c r="K17" i="11"/>
  <c r="G17" i="12" s="1"/>
  <c r="C18" i="12"/>
  <c r="I18" i="12" s="1"/>
  <c r="K18" i="11"/>
  <c r="J9" i="11"/>
  <c r="D9" i="12" s="1"/>
  <c r="L9" i="12" s="1"/>
  <c r="P5" i="6"/>
  <c r="S5" i="6" s="1"/>
  <c r="K3" i="11"/>
  <c r="G3" i="12" s="1"/>
  <c r="C7" i="12"/>
  <c r="I7" i="12" s="1"/>
  <c r="K7" i="11"/>
  <c r="G7" i="12" s="1"/>
  <c r="C10" i="12"/>
  <c r="I10" i="12" s="1"/>
  <c r="K10" i="11"/>
  <c r="G10" i="12" s="1"/>
  <c r="C14" i="12"/>
  <c r="I14" i="12" s="1"/>
  <c r="K14" i="11"/>
  <c r="G14" i="12" s="1"/>
  <c r="P3" i="6"/>
  <c r="P8" i="6"/>
  <c r="S8" i="6" s="1"/>
  <c r="C4" i="12"/>
  <c r="I4" i="12" s="1"/>
  <c r="J6" i="11"/>
  <c r="J3" i="11"/>
  <c r="C8" i="12"/>
  <c r="I8" i="12" s="1"/>
  <c r="P4" i="6"/>
  <c r="S4" i="6" s="1"/>
  <c r="C6" i="12"/>
  <c r="I6" i="12" s="1"/>
  <c r="C3" i="12"/>
  <c r="I3" i="12" s="1"/>
  <c r="J23" i="11"/>
  <c r="P7" i="6"/>
  <c r="S7" i="6" s="1"/>
  <c r="C23" i="12"/>
  <c r="I23" i="12" s="1"/>
  <c r="J14" i="11"/>
  <c r="D14" i="12" s="1"/>
  <c r="L14" i="12" s="1"/>
  <c r="J24" i="11"/>
  <c r="D24" i="12" s="1"/>
  <c r="L24" i="12" s="1"/>
  <c r="J22" i="11"/>
  <c r="D22" i="12" s="1"/>
  <c r="L22" i="12" s="1"/>
  <c r="J20" i="11"/>
  <c r="J19" i="11"/>
  <c r="D19" i="12" s="1"/>
  <c r="L19" i="12" s="1"/>
  <c r="J18" i="11"/>
  <c r="D18" i="12" s="1"/>
  <c r="L18" i="12" s="1"/>
  <c r="J17" i="11"/>
  <c r="D17" i="12" s="1"/>
  <c r="L17" i="12" s="1"/>
  <c r="C16" i="12"/>
  <c r="I16" i="12" s="1"/>
  <c r="P6" i="6"/>
  <c r="S6" i="6" s="1"/>
  <c r="J15" i="11"/>
  <c r="D15" i="12" s="1"/>
  <c r="L15" i="12" s="1"/>
  <c r="C13" i="12"/>
  <c r="I13" i="12" s="1"/>
  <c r="J10" i="11"/>
  <c r="D10" i="12" s="1"/>
  <c r="L10" i="12" s="1"/>
  <c r="J7" i="11"/>
  <c r="D7" i="12" s="1"/>
  <c r="L7" i="12" s="1"/>
  <c r="J16" i="11"/>
  <c r="J8" i="11"/>
  <c r="G21" i="12" l="1"/>
  <c r="G20" i="12"/>
  <c r="D20" i="12"/>
  <c r="L20" i="12" s="1"/>
  <c r="J20" i="12" s="1"/>
  <c r="K20" i="12" s="1"/>
  <c r="D21" i="12"/>
  <c r="L21" i="12" s="1"/>
  <c r="J21" i="12" s="1"/>
  <c r="J11" i="12"/>
  <c r="K11" i="12" s="1"/>
  <c r="J19" i="12"/>
  <c r="K19" i="12" s="1"/>
  <c r="J24" i="12"/>
  <c r="M24" i="12" s="1"/>
  <c r="J9" i="12"/>
  <c r="M9" i="12" s="1"/>
  <c r="J22" i="12"/>
  <c r="M22" i="12" s="1"/>
  <c r="J5" i="12"/>
  <c r="M5" i="12" s="1"/>
  <c r="J17" i="12"/>
  <c r="K17" i="12" s="1"/>
  <c r="J18" i="12"/>
  <c r="M18" i="12" s="1"/>
  <c r="J15" i="12"/>
  <c r="M15" i="12" s="1"/>
  <c r="J14" i="12"/>
  <c r="M14" i="12" s="1"/>
  <c r="J4" i="12"/>
  <c r="M4" i="12" s="1"/>
  <c r="J10" i="12"/>
  <c r="M10" i="12" s="1"/>
  <c r="J7" i="12"/>
  <c r="K7" i="12" s="1"/>
  <c r="J13" i="12"/>
  <c r="M13" i="12" s="1"/>
  <c r="K24" i="12"/>
  <c r="D8" i="12"/>
  <c r="L8" i="12" s="1"/>
  <c r="J8" i="12" s="1"/>
  <c r="Q4" i="6"/>
  <c r="R4" i="6" s="1"/>
  <c r="D3" i="12"/>
  <c r="L3" i="12" s="1"/>
  <c r="J3" i="12" s="1"/>
  <c r="Q5" i="6"/>
  <c r="R5" i="6" s="1"/>
  <c r="D6" i="12"/>
  <c r="L6" i="12" s="1"/>
  <c r="J6" i="12" s="1"/>
  <c r="Q8" i="6"/>
  <c r="R8" i="6" s="1"/>
  <c r="Q3" i="6"/>
  <c r="S3" i="6"/>
  <c r="D23" i="12"/>
  <c r="L23" i="12" s="1"/>
  <c r="J23" i="12" s="1"/>
  <c r="Q7" i="6"/>
  <c r="R7" i="6" s="1"/>
  <c r="D16" i="12"/>
  <c r="L16" i="12" s="1"/>
  <c r="J16" i="12" s="1"/>
  <c r="Q6" i="6"/>
  <c r="R6" i="6" s="1"/>
  <c r="K21" i="12" l="1"/>
  <c r="M21" i="12"/>
  <c r="M19" i="12"/>
  <c r="K22" i="12"/>
  <c r="K9" i="12"/>
  <c r="M11" i="12"/>
  <c r="M20" i="12"/>
  <c r="M7" i="12"/>
  <c r="K14" i="12"/>
  <c r="M17" i="12"/>
  <c r="K5" i="12"/>
  <c r="K13" i="12"/>
  <c r="K18" i="12"/>
  <c r="K15" i="12"/>
  <c r="K4" i="12"/>
  <c r="K10" i="12"/>
  <c r="K16" i="12"/>
  <c r="M16" i="12"/>
  <c r="K6" i="12"/>
  <c r="M6" i="12"/>
  <c r="M23" i="12"/>
  <c r="K23" i="12"/>
  <c r="M3" i="12"/>
  <c r="K3" i="12"/>
  <c r="K8" i="12"/>
  <c r="M8" i="12"/>
  <c r="R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Ellen Friedrich</author>
  </authors>
  <commentList>
    <comment ref="E2" authorId="0" shapeId="0" xr:uid="{71AB3D43-E8A8-4D67-BB56-905A80B3116B}">
      <text>
        <r>
          <rPr>
            <b/>
            <sz val="9"/>
            <color indexed="81"/>
            <rFont val="Tahoma"/>
            <family val="2"/>
          </rPr>
          <t xml:space="preserve">Ellen Friedrich:
</t>
        </r>
        <r>
          <rPr>
            <sz val="9"/>
            <color indexed="81"/>
            <rFont val="Tahoma"/>
            <family val="2"/>
          </rPr>
          <t>Limit is based off the lesser value of the product type value limit ($10 for nitrification inhibitors and controlled release fertilizers; $8 for urease inhibitors) and 75% value of product price limit</t>
        </r>
      </text>
    </comment>
    <comment ref="I2" authorId="0" shapeId="0" xr:uid="{10901E00-5E34-4185-AD57-F02F5039FBEE}">
      <text>
        <r>
          <rPr>
            <b/>
            <sz val="9"/>
            <color indexed="81"/>
            <rFont val="Tahoma"/>
            <family val="2"/>
          </rPr>
          <t>Ellen Friedrich:</t>
        </r>
        <r>
          <rPr>
            <sz val="9"/>
            <color indexed="81"/>
            <rFont val="Tahoma"/>
            <family val="2"/>
          </rPr>
          <t xml:space="preserve">
This is the maximum per/acre reimbursement rate you would receive through this program for applying the specific named product in an eligible scenario. </t>
        </r>
      </text>
    </comment>
    <comment ref="J2" authorId="0" shapeId="0" xr:uid="{10A8BC8F-112D-4F26-8DBF-AE54DEB44018}">
      <text>
        <r>
          <rPr>
            <b/>
            <sz val="9"/>
            <color indexed="81"/>
            <rFont val="Tahoma"/>
            <charset val="1"/>
          </rPr>
          <t>Ellen Friedrich:</t>
        </r>
        <r>
          <rPr>
            <sz val="9"/>
            <color indexed="81"/>
            <rFont val="Tahoma"/>
            <charset val="1"/>
          </rPr>
          <t xml:space="preserve">
This is the maximum per/acre payment value which is NOT expected to be direcly distributed to the farmer in the form of a product discount. It's the portion of the payment which the contractor can use for contract administrative, staff time, and other expenses. We will not ask you to report on how exactly you use this money. </t>
        </r>
      </text>
    </comment>
    <comment ref="K2" authorId="0" shapeId="0" xr:uid="{DB84F046-14A9-4445-A7BA-593040B65D66}">
      <text>
        <r>
          <rPr>
            <b/>
            <sz val="9"/>
            <color indexed="81"/>
            <rFont val="Tahoma"/>
            <family val="2"/>
          </rPr>
          <t>Ellen Friedrich:</t>
        </r>
        <r>
          <rPr>
            <sz val="9"/>
            <color indexed="81"/>
            <rFont val="Tahoma"/>
            <family val="2"/>
          </rPr>
          <t xml:space="preserve">
 Total payment for an individual farm/farmers is capped $10,000. This is the maximum acres for a single farm where this product can be eligibly applied and qualify for the maximum per/acre reimbursement rate on all applied acres.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Ellen Friedrich</author>
  </authors>
  <commentList>
    <comment ref="G2" authorId="0" shapeId="0" xr:uid="{B634D0C2-B251-4DBE-9DAF-1DD1F5CDC9D3}">
      <text>
        <r>
          <rPr>
            <b/>
            <sz val="9"/>
            <color indexed="81"/>
            <rFont val="Tahoma"/>
            <family val="2"/>
          </rPr>
          <t>Ellen Friedrich:</t>
        </r>
        <r>
          <rPr>
            <sz val="9"/>
            <color indexed="81"/>
            <rFont val="Tahoma"/>
            <family val="2"/>
          </rPr>
          <t xml:space="preserve">
Your planned number of farms served (column F) must meet or exceed this number. If not, your planned number of acres will be adjusted to align with the maximum acreage limit for your planned number of farms served.</t>
        </r>
      </text>
    </comment>
    <comment ref="N2" authorId="0" shapeId="0" xr:uid="{9B6D0889-3F1A-4AD6-8FCB-9B2ECD1BAD9F}">
      <text>
        <r>
          <rPr>
            <b/>
            <sz val="9"/>
            <color indexed="81"/>
            <rFont val="Tahoma"/>
            <charset val="1"/>
          </rPr>
          <t>Ellen Friedrich:</t>
        </r>
        <r>
          <rPr>
            <sz val="9"/>
            <color indexed="81"/>
            <rFont val="Tahoma"/>
            <charset val="1"/>
          </rPr>
          <t xml:space="preserve">
Metric tons CO2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tc={DF64320D-12EF-416F-B34F-F42960D078E6}</author>
  </authors>
  <commentList>
    <comment ref="N2" authorId="0" shapeId="0" xr:uid="{DF64320D-12EF-416F-B34F-F42960D078E6}">
      <text>
        <t>[Threaded comment]
Your version of Excel allows you to read this threaded comment; however, any edits to it will get removed if the file is opened in a newer version of Excel. Learn more: https://go.microsoft.com/fwlink/?linkid=870924
Comment:
    May need to differentiate between fertilizer and EEF product for application method and timing</t>
      </text>
    </comment>
  </commentList>
</comments>
</file>

<file path=xl/sharedStrings.xml><?xml version="1.0" encoding="utf-8"?>
<sst xmlns="http://schemas.openxmlformats.org/spreadsheetml/2006/main" count="289" uniqueCount="146">
  <si>
    <t>Product Type</t>
  </si>
  <si>
    <t>Acres Applied</t>
  </si>
  <si>
    <t>Nitrification Ihibitors</t>
  </si>
  <si>
    <t>Urease Inhibitors</t>
  </si>
  <si>
    <t>Controlled Release Fertilizer</t>
  </si>
  <si>
    <t>Number of Farms Served</t>
  </si>
  <si>
    <t>Number of Farms New to Adoption</t>
  </si>
  <si>
    <t>Number of Acres where at least 15% rate reduction applied</t>
  </si>
  <si>
    <t>N Application Rates</t>
  </si>
  <si>
    <t>Has the farm regularly used this product in the past?</t>
  </si>
  <si>
    <t>Farm ID</t>
  </si>
  <si>
    <t>Application Method</t>
  </si>
  <si>
    <t>Application Timing</t>
  </si>
  <si>
    <t>MAWQCP Status</t>
  </si>
  <si>
    <t xml:space="preserve">Product Class </t>
  </si>
  <si>
    <t>Product Name</t>
  </si>
  <si>
    <t>Did the farm lower rates by at least 15% from the rate that they would otherwise used?</t>
  </si>
  <si>
    <t>Acres Treated</t>
  </si>
  <si>
    <t>Fertilizer Type</t>
  </si>
  <si>
    <t>Crop Type on Treated Acres</t>
  </si>
  <si>
    <t>UMN Nitrogen Best Management Practices Characteristic Region/Soils</t>
  </si>
  <si>
    <t>UMN Nitrogen Best Management Practices Characteristics Regions/Soils</t>
  </si>
  <si>
    <t>Product Class</t>
  </si>
  <si>
    <t>Assesed &amp; working towards certification</t>
  </si>
  <si>
    <t>Certified</t>
  </si>
  <si>
    <t>Nitrification inhibitor</t>
  </si>
  <si>
    <t>Urease inhibitor</t>
  </si>
  <si>
    <t>Controlled release inhibitor</t>
  </si>
  <si>
    <t>Southeast</t>
  </si>
  <si>
    <t>Southwestern &amp; West Central</t>
  </si>
  <si>
    <t>South Central</t>
  </si>
  <si>
    <t>Northwest</t>
  </si>
  <si>
    <t>Coarse-textured Soils</t>
  </si>
  <si>
    <t>Urea</t>
  </si>
  <si>
    <t>UAN 28</t>
  </si>
  <si>
    <t>UAN 32</t>
  </si>
  <si>
    <t>Anhydrous Ammonia</t>
  </si>
  <si>
    <t>Manure</t>
  </si>
  <si>
    <t>Surface applied</t>
  </si>
  <si>
    <t>Surface applied + incorporated</t>
  </si>
  <si>
    <t>Subsurface applied</t>
  </si>
  <si>
    <t>Fall</t>
  </si>
  <si>
    <t>Spring Preplant</t>
  </si>
  <si>
    <t>Post Emerge</t>
  </si>
  <si>
    <t>ESN</t>
  </si>
  <si>
    <t>Other polymer-coated urea</t>
  </si>
  <si>
    <t>Instinct</t>
  </si>
  <si>
    <t>Instinct II</t>
  </si>
  <si>
    <t>Instinct NextGen</t>
  </si>
  <si>
    <t>N-Serve</t>
  </si>
  <si>
    <t>SuperU</t>
  </si>
  <si>
    <t>N-Edge Pro</t>
  </si>
  <si>
    <t>Source DCD 21</t>
  </si>
  <si>
    <t>Agrotain plus</t>
  </si>
  <si>
    <t>Agrotain plus SC for UAN</t>
  </si>
  <si>
    <t>Agrotain Advanced</t>
  </si>
  <si>
    <t>ContaiN Max</t>
  </si>
  <si>
    <t>N Edge</t>
  </si>
  <si>
    <t>N Edge 2</t>
  </si>
  <si>
    <t>Nitrain 2.0</t>
  </si>
  <si>
    <t>Nitrain 2.0 Express</t>
  </si>
  <si>
    <t>N-Veil</t>
  </si>
  <si>
    <t>PinnitMax TG</t>
  </si>
  <si>
    <t>ContaiN Advanced</t>
  </si>
  <si>
    <t>Nitrification Inhibitor</t>
  </si>
  <si>
    <t>Crop Type</t>
  </si>
  <si>
    <t>Corn</t>
  </si>
  <si>
    <t>Hayfield</t>
  </si>
  <si>
    <t>Yes</t>
  </si>
  <si>
    <t>No</t>
  </si>
  <si>
    <t>Fertlizer Type</t>
  </si>
  <si>
    <t>Urease Inhibitor</t>
  </si>
  <si>
    <t>Yes/No</t>
  </si>
  <si>
    <t>Discounted Product Price/Acre</t>
  </si>
  <si>
    <t>Regular Product Price/Acre</t>
  </si>
  <si>
    <t>Max Per Acre Payment</t>
  </si>
  <si>
    <t>Max Total Payment</t>
  </si>
  <si>
    <t>Discount Value/Acre (for farmer)</t>
  </si>
  <si>
    <t>Per/acre Reimburesment Rate</t>
  </si>
  <si>
    <t>Discounted Product Price/Acre (for farmer)</t>
  </si>
  <si>
    <t>Per/Acre Price Overhead</t>
  </si>
  <si>
    <t>Planned Number of Total Acres</t>
  </si>
  <si>
    <t>% of Funds to Farmers</t>
  </si>
  <si>
    <t>Planned Number of Farms Served</t>
  </si>
  <si>
    <t>Minimum Number of Farms Served</t>
  </si>
  <si>
    <t>Planned Average Acres/ Farm Served</t>
  </si>
  <si>
    <t>Planned Total $ to Farmers</t>
  </si>
  <si>
    <t>Planned Total $ to Overhead</t>
  </si>
  <si>
    <t>Applied, but not yet assessed</t>
  </si>
  <si>
    <t>Maximum Per/Acre Price Overhead</t>
  </si>
  <si>
    <t>Planned Total $ Reimbursement</t>
  </si>
  <si>
    <t>Invoice ID</t>
  </si>
  <si>
    <t>Price Limit: Product Type</t>
  </si>
  <si>
    <t xml:space="preserve">Price Limit: 75% of Product Price </t>
  </si>
  <si>
    <t>Red Text indicates the upper per/acre reimburesment limit based on cost of product</t>
  </si>
  <si>
    <t>Max Per/Acre Payment Rate Limit</t>
  </si>
  <si>
    <t>Planned $ / Average Farm</t>
  </si>
  <si>
    <t>Row Labels</t>
  </si>
  <si>
    <t>Grand Total</t>
  </si>
  <si>
    <t xml:space="preserve"> Planned Number of Acres (SUM)</t>
  </si>
  <si>
    <t>Planned Number of Farms Served (SUM)</t>
  </si>
  <si>
    <t>Planned Total $ to Overhead (SUM)</t>
  </si>
  <si>
    <t>Maximum Amount for Overhead Costs</t>
  </si>
  <si>
    <t>Estimated GHG Emmissions Avoided</t>
  </si>
  <si>
    <t>Estimated GHG Emmissions Avoided (CO2 metric tons)</t>
  </si>
  <si>
    <t>Product Price Competivity (relative to other proposals)</t>
  </si>
  <si>
    <t>GHG Reduction/Dollar Spent</t>
  </si>
  <si>
    <t>Metric</t>
  </si>
  <si>
    <t xml:space="preserve">How is this considered? </t>
  </si>
  <si>
    <t>Priority points for projects which provide a higher percentage of funds as discounts directly to farms</t>
  </si>
  <si>
    <t>Priority points for projects which spread funds out across more farms</t>
  </si>
  <si>
    <t>Priority points for responders with more competitve product pricing compared to other reponders</t>
  </si>
  <si>
    <t>Priority points for projects with  higher estimated GHG reductions per dollar spent</t>
  </si>
  <si>
    <t>-</t>
  </si>
  <si>
    <t>Award Request</t>
  </si>
  <si>
    <t>Percentage of Funding to Farmers (rather than overhead)</t>
  </si>
  <si>
    <t>Planned Total $ (SUM)</t>
  </si>
  <si>
    <t>Money Spent /  Farm Served</t>
  </si>
  <si>
    <t>Overhead Percentages</t>
  </si>
  <si>
    <t>Maximum  Acres Per Farm at  Full Reimbursement Rate</t>
  </si>
  <si>
    <t>1. Product Price Planning</t>
  </si>
  <si>
    <t>2. Acres + Farm Planning</t>
  </si>
  <si>
    <t>3. Funding Request</t>
  </si>
  <si>
    <t>4. Ranking Metrics</t>
  </si>
  <si>
    <t>Tab</t>
  </si>
  <si>
    <t>Instructions</t>
  </si>
  <si>
    <t>Calculated Value</t>
  </si>
  <si>
    <t xml:space="preserve">You do NOT need to fill this out. This is just included for your reference. It shows which of the factors which you have inputted in this spreadsheet will be used in the competitive ranking your proposal. A full ranking profile can be found in the RFP. </t>
  </si>
  <si>
    <t xml:space="preserve">An orange cell in column F indicates that planned number of farms served is below the minimum number of farms served needed to be able to receive maximum reimbursement for the planned acres. </t>
  </si>
  <si>
    <t>A yellow cell in column H indicates that the proposed product discount value exceeds 75% of the per/acre product price</t>
  </si>
  <si>
    <t>A red cell in columnt G indicates that the proposed product discount value exceeds the maximum per/acre payment cap for type of product</t>
  </si>
  <si>
    <t>An orange cell in column I indicates that the proposed discount value given to farmer exceeds the maximum reimbursement payment rate</t>
  </si>
  <si>
    <t>A red cell in columnt E indicates that there is product price planning information missing for this product in tab "1. Product Price Planning".  Please go back and input the needed information for this product</t>
  </si>
  <si>
    <t xml:space="preserve">Please fill out column F and G (marked in purple).  Information you input in this tab will be used for calcuations on the subsequent tabs. </t>
  </si>
  <si>
    <t xml:space="preserve">Fill this out after you have completed tab "1. Product Price Planning". Please fill out Column E and F (marked in purple).  </t>
  </si>
  <si>
    <t xml:space="preserve">After you have finished filling out tab "1. Product Price Planning" and tab "2. Acres + Farm Planning", right click on the table in this tab and click "Refresh" results to update the contents of the table.  Your maximum total award amount request and the maximum award amount which can go towards overhead costs based off the information you inputted in the previous tabs can be seen to the right of the table (these numbers are highlighted in yellow).  </t>
  </si>
  <si>
    <t xml:space="preserve">5. Reporting Form </t>
  </si>
  <si>
    <t xml:space="preserve">You do NOT need to fill this out. This is just included for your reference.  It is an example of the reporting form you will be required to fill out, if your proposal is selected for contract. </t>
  </si>
  <si>
    <t>Max Amount to Overhead</t>
  </si>
  <si>
    <t>Centuro</t>
  </si>
  <si>
    <t>Anvol</t>
  </si>
  <si>
    <t>None, but willing to be contacted</t>
  </si>
  <si>
    <r>
      <rPr>
        <b/>
        <sz val="11"/>
        <color theme="1"/>
        <rFont val="Aptos Narrow"/>
        <family val="2"/>
        <scheme val="minor"/>
      </rPr>
      <t>Instructions</t>
    </r>
    <r>
      <rPr>
        <sz val="11"/>
        <color theme="1"/>
        <rFont val="Aptos Narrow"/>
        <family val="2"/>
        <scheme val="minor"/>
      </rPr>
      <t xml:space="preserve">: You do NOT need to fill this out now.This is just provided as an example of the reporting form you will be required to complete in order to receive payment through this program, if your proposal is selected for contracting. Every farm which received a discount through this program must be included as a line item. Other documentation, such as an invoice, will also be required before reimbursement. Note that product price information is autopopulated from the information you provided in Tab "1. Product Price Planning" once you input the product name in column D. </t>
    </r>
  </si>
  <si>
    <r>
      <rPr>
        <b/>
        <sz val="11"/>
        <color theme="1"/>
        <rFont val="Aptos Narrow"/>
        <family val="2"/>
        <scheme val="minor"/>
      </rPr>
      <t>Instructions</t>
    </r>
    <r>
      <rPr>
        <sz val="11"/>
        <color theme="1"/>
        <rFont val="Aptos Narrow"/>
        <family val="2"/>
        <scheme val="minor"/>
      </rPr>
      <t xml:space="preserve">: Please fill out columns F and G (in purple) for the products you will discount through this program. You may leave the values in the rows of products you do not intend to apply at a discounted cost through this program blank. The content in the other columns is uneditable -- it is derived from program  information on payment limitations and the values you input. To help with planning,  cells in columns G, H, and I are conditionally formatted to become colored if your proposed discount value exceeds maximum potential compensation through this program. Refer to row 26 for explantory key for the different exceedence scenarios in the associated column. Ensure that you are setting  discount values which are appropriate for program funding parameters and your organization. The information you input here will be used in ranking your proposal, and in caluclating your proposed total award request amount and the maximum award amount which can go towards overhead/contractor costs. </t>
    </r>
  </si>
  <si>
    <r>
      <rPr>
        <b/>
        <sz val="11"/>
        <rFont val="Aptos Narrow"/>
        <family val="2"/>
        <scheme val="minor"/>
      </rPr>
      <t>Instructions:</t>
    </r>
    <r>
      <rPr>
        <sz val="11"/>
        <color theme="1"/>
        <rFont val="Aptos Narrow"/>
        <family val="2"/>
        <scheme val="minor"/>
      </rPr>
      <t xml:space="preserve"> Fill this out after you have completed tab "1. Product Price Planning". Please fill out Column E and F (in purple). Leave the values in the rows of products you do not intend to apply at a discounted cost blank. Inputted numbers will be used for ranking and to calculate your total proposed award amount and the maximum award amount which can go towards your overhead costs.  The price calcuations in this table are derived from your inputted information in the 'Product Price Planning' tab.  To help with planning, cells in column E will become colored if there is missing pricing information for that product in product pricing table. Cells in column F will become colored  if there  your inputted planned number of acres/per farm ratio indicates definite exceedance of the program's maximum payment limitation of $10,000/farm. Ensure that you resolve any indicated errors as they will impact your calculated maximum award request.  If you input an acre/per farm ratio which exceeds the program's payment limitiation,  your planned number of total acres will be lowered to align with the maximum limit based off the planned number of farms served when your application is reviewed.</t>
    </r>
  </si>
  <si>
    <r>
      <rPr>
        <b/>
        <sz val="11"/>
        <color theme="1"/>
        <rFont val="Aptos Narrow"/>
        <family val="2"/>
        <scheme val="minor"/>
      </rPr>
      <t>Instructions</t>
    </r>
    <r>
      <rPr>
        <sz val="11"/>
        <color theme="1"/>
        <rFont val="Aptos Narrow"/>
        <family val="2"/>
        <scheme val="minor"/>
      </rPr>
      <t xml:space="preserve">:  Right click on the table below and click "Refresh" results to update calcuations. You can not directly edit the contents of this table, they are pulled from the information you inputted in the "1. Product Price Planning" and "2. Acres + Farms Planning" tabs. If your proposal is funded, your planned number of acres and farms served do not have to necessarily match your actual implementation numbers. However, your maximum  total award amount and the maximum award amount which can go towards overhead costs are determined by the planned numbers you inputted. Your maximum total award amount and maximum amount for overhead costs are highlighted in yellow. Ensure these award request numbers make sense for you orgranization and your proposal's funding request. If not, you will need to edit your inputs in the "1. Product Price Planning" and/or "2. Acres + Farms Planning" tabs. Remember, award sizes range from $25,000 to $400,000.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</si>
</sst>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1"/>
      <color theme="0"/>
      <name val="Aptos Narrow"/>
      <family val="2"/>
      <scheme val="minor"/>
    </font>
    <font>
      <sz val="9"/>
      <color indexed="81"/>
      <name val="Tahoma"/>
      <charset val="1"/>
    </font>
    <font>
      <sz val="11"/>
      <color rgb="FFC00000"/>
      <name val="Aptos Narrow"/>
      <family val="2"/>
      <scheme val="minor"/>
    </font>
    <font>
      <sz val="9"/>
      <color indexed="81"/>
      <name val="Tahoma"/>
      <family val="2"/>
    </font>
    <font>
      <b/>
      <sz val="9"/>
      <color indexed="81"/>
      <name val="Tahoma"/>
      <family val="2"/>
    </font>
    <font>
      <b/>
      <sz val="9"/>
      <color indexed="81"/>
      <name val="Tahoma"/>
      <charset val="1"/>
    </font>
  </fonts>
  <fills count="11">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5"/>
        <bgColor indexed="64"/>
      </patternFill>
    </fill>
    <fill>
      <patternFill patternType="solid">
        <fgColor rgb="FFFFFF00"/>
        <bgColor indexed="64"/>
      </patternFill>
    </fill>
    <fill>
      <patternFill patternType="solid">
        <fgColor theme="0"/>
        <bgColor theme="4" tint="0.79998168889431442"/>
      </patternFill>
    </fill>
    <fill>
      <patternFill patternType="solid">
        <fgColor theme="8" tint="-0.249977111117893"/>
        <bgColor indexed="64"/>
      </patternFill>
    </fill>
  </fills>
  <borders count="22">
    <border>
      <left/>
      <right/>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theme="8" tint="0.39994506668294322"/>
      </left>
      <right/>
      <top/>
      <bottom/>
      <diagonal/>
    </border>
    <border>
      <left/>
      <right style="thin">
        <color theme="8" tint="-0.249977111117893"/>
      </right>
      <top/>
      <bottom/>
      <diagonal/>
    </border>
    <border>
      <left/>
      <right style="thin">
        <color theme="8" tint="-0.249977111117893"/>
      </right>
      <top/>
      <bottom style="thin">
        <color theme="8" tint="-0.249977111117893"/>
      </bottom>
      <diagonal/>
    </border>
    <border>
      <left/>
      <right/>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medium">
        <color theme="8" tint="-0.249977111117893"/>
      </left>
      <right/>
      <top style="medium">
        <color theme="8" tint="-0.249977111117893"/>
      </top>
      <bottom style="thin">
        <color theme="8" tint="-0.249977111117893"/>
      </bottom>
      <diagonal/>
    </border>
    <border>
      <left/>
      <right style="medium">
        <color theme="8" tint="-0.249977111117893"/>
      </right>
      <top style="medium">
        <color theme="8" tint="-0.249977111117893"/>
      </top>
      <bottom style="thin">
        <color theme="8" tint="-0.249977111117893"/>
      </bottom>
      <diagonal/>
    </border>
    <border>
      <left style="medium">
        <color theme="8" tint="-0.249977111117893"/>
      </left>
      <right/>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style="medium">
        <color theme="8" tint="-0.249977111117893"/>
      </right>
      <top/>
      <bottom style="medium">
        <color theme="8" tint="-0.249977111117893"/>
      </bottom>
      <diagonal/>
    </border>
    <border>
      <left style="medium">
        <color theme="8" tint="-0.249977111117893"/>
      </left>
      <right/>
      <top style="medium">
        <color theme="8" tint="-0.249977111117893"/>
      </top>
      <bottom/>
      <diagonal/>
    </border>
    <border>
      <left/>
      <right style="medium">
        <color theme="8" tint="-0.249977111117893"/>
      </right>
      <top style="medium">
        <color theme="8" tint="-0.249977111117893"/>
      </top>
      <bottom/>
      <diagonal/>
    </border>
    <border>
      <left/>
      <right style="thick">
        <color theme="8" tint="-0.249977111117893"/>
      </right>
      <top/>
      <bottom/>
      <diagonal/>
    </border>
    <border>
      <left/>
      <right style="thick">
        <color theme="8" tint="-0.249977111117893"/>
      </right>
      <top style="thin">
        <color theme="4" tint="0.39997558519241921"/>
      </top>
      <bottom/>
      <diagonal/>
    </border>
    <border>
      <left style="thick">
        <color theme="8" tint="-0.249977111117893"/>
      </left>
      <right/>
      <top/>
      <bottom/>
      <diagonal/>
    </border>
  </borders>
  <cellStyleXfs count="1">
    <xf numFmtId="0" fontId="0" fillId="0" borderId="0"/>
  </cellStyleXfs>
  <cellXfs count="10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wrapText="1"/>
    </xf>
    <xf numFmtId="0" fontId="1" fillId="0" borderId="0" xfId="0" applyFont="1" applyAlignment="1">
      <alignment wrapText="1"/>
    </xf>
    <xf numFmtId="164" fontId="0" fillId="0" borderId="0" xfId="0" applyNumberFormat="1"/>
    <xf numFmtId="0" fontId="0" fillId="0" borderId="0" xfId="0" applyAlignment="1">
      <alignment horizontal="center" vertical="center" wrapText="1"/>
    </xf>
    <xf numFmtId="164" fontId="0" fillId="0" borderId="0" xfId="0" applyNumberFormat="1" applyAlignment="1">
      <alignment horizontal="center" vertical="center"/>
    </xf>
    <xf numFmtId="0" fontId="0" fillId="2" borderId="0" xfId="0" applyFill="1" applyAlignment="1">
      <alignment horizontal="center" vertical="center" wrapText="1"/>
    </xf>
    <xf numFmtId="2" fontId="0" fillId="0" borderId="0" xfId="0" applyNumberFormat="1"/>
    <xf numFmtId="0" fontId="3" fillId="3" borderId="0" xfId="0" applyFont="1" applyFill="1" applyAlignment="1">
      <alignment horizontal="center" vertical="center" wrapText="1"/>
    </xf>
    <xf numFmtId="44" fontId="0" fillId="0" borderId="0" xfId="0" applyNumberFormat="1"/>
    <xf numFmtId="164" fontId="0" fillId="0" borderId="0" xfId="0" applyNumberFormat="1" applyAlignment="1">
      <alignment wrapText="1"/>
    </xf>
    <xf numFmtId="0" fontId="4" fillId="4" borderId="4" xfId="0"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xf>
    <xf numFmtId="0" fontId="0" fillId="5" borderId="3" xfId="0" applyFont="1" applyFill="1" applyBorder="1" applyAlignment="1">
      <alignment wrapText="1"/>
    </xf>
    <xf numFmtId="0" fontId="0" fillId="0" borderId="3" xfId="0" applyFont="1" applyBorder="1" applyAlignment="1">
      <alignment wrapText="1"/>
    </xf>
    <xf numFmtId="0" fontId="1" fillId="0" borderId="0" xfId="0" applyFont="1"/>
    <xf numFmtId="10" fontId="0" fillId="0" borderId="0" xfId="0" applyNumberFormat="1"/>
    <xf numFmtId="0" fontId="0" fillId="6" borderId="0" xfId="0" applyFill="1" applyAlignment="1">
      <alignment horizontal="center" vertical="center" wrapText="1"/>
    </xf>
    <xf numFmtId="0" fontId="3" fillId="7" borderId="0" xfId="0" applyFont="1" applyFill="1" applyAlignment="1">
      <alignment wrapText="1"/>
    </xf>
    <xf numFmtId="0" fontId="0" fillId="6" borderId="0" xfId="0" applyFill="1"/>
    <xf numFmtId="0" fontId="6" fillId="0" borderId="0" xfId="0" applyFont="1" applyAlignment="1">
      <alignment horizontal="center" vertical="center" wrapText="1"/>
    </xf>
    <xf numFmtId="10" fontId="0" fillId="0" borderId="0" xfId="0" applyNumberForma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vertical="center"/>
    </xf>
    <xf numFmtId="0" fontId="0" fillId="0" borderId="0" xfId="0" applyAlignment="1"/>
    <xf numFmtId="0" fontId="0" fillId="0" borderId="0" xfId="0" applyAlignment="1">
      <alignment horizontal="left" vertical="center" wrapText="1"/>
    </xf>
    <xf numFmtId="10" fontId="0" fillId="0" borderId="0" xfId="0" applyNumberFormat="1" applyAlignment="1">
      <alignment vertical="center"/>
    </xf>
    <xf numFmtId="0" fontId="0" fillId="0" borderId="5" xfId="0" applyBorder="1" applyAlignment="1">
      <alignment horizontal="left" vertical="center"/>
    </xf>
    <xf numFmtId="0" fontId="0" fillId="0" borderId="0" xfId="0" applyAlignment="1">
      <alignment vertical="center" wrapText="1"/>
    </xf>
    <xf numFmtId="0" fontId="0" fillId="0" borderId="0" xfId="0" applyBorder="1" applyAlignment="1">
      <alignment horizontal="left" vertical="center"/>
    </xf>
    <xf numFmtId="0" fontId="0" fillId="7" borderId="0" xfId="0" applyFill="1" applyAlignment="1">
      <alignment horizontal="left" vertical="center" wrapText="1"/>
    </xf>
    <xf numFmtId="0" fontId="3" fillId="0" borderId="0" xfId="0" applyFont="1" applyFill="1" applyAlignment="1">
      <alignment horizontal="center" vertical="center" wrapText="1"/>
    </xf>
    <xf numFmtId="0" fontId="0" fillId="2" borderId="0" xfId="0" applyFill="1" applyAlignment="1">
      <alignment horizontal="left" vertical="center" wrapText="1"/>
    </xf>
    <xf numFmtId="0" fontId="0" fillId="0" borderId="0" xfId="0" pivotButton="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NumberFormat="1"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0" xfId="0" applyNumberFormat="1" applyFill="1" applyProtection="1">
      <protection locked="0"/>
    </xf>
    <xf numFmtId="2" fontId="0" fillId="0" borderId="0" xfId="0" applyNumberFormat="1" applyFill="1" applyProtection="1">
      <protection locked="0"/>
    </xf>
    <xf numFmtId="0" fontId="0" fillId="0" borderId="6" xfId="0" applyBorder="1" applyProtection="1">
      <protection locked="0"/>
    </xf>
    <xf numFmtId="0" fontId="0" fillId="0" borderId="0" xfId="0" applyBorder="1" applyProtection="1">
      <protection locked="0"/>
    </xf>
    <xf numFmtId="0" fontId="0" fillId="0" borderId="0" xfId="0" applyAlignment="1" applyProtection="1">
      <alignment vertical="center"/>
      <protection locked="0"/>
    </xf>
    <xf numFmtId="0" fontId="0" fillId="0" borderId="0" xfId="0" applyProtection="1">
      <protection locked="0"/>
    </xf>
    <xf numFmtId="44" fontId="0" fillId="0" borderId="0" xfId="0" applyNumberFormat="1" applyFill="1" applyProtection="1">
      <protection locked="0"/>
    </xf>
    <xf numFmtId="0" fontId="1" fillId="0" borderId="0" xfId="0" applyFont="1" applyProtection="1"/>
    <xf numFmtId="44" fontId="0" fillId="8" borderId="0" xfId="0" applyNumberFormat="1" applyFill="1" applyProtection="1"/>
    <xf numFmtId="0" fontId="1" fillId="0" borderId="0" xfId="0" applyFont="1" applyAlignment="1" applyProtection="1">
      <alignment vertical="center"/>
    </xf>
    <xf numFmtId="0" fontId="6"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0" borderId="0" xfId="0" applyBorder="1" applyAlignment="1">
      <alignment horizontal="left" vertical="center" wrapText="1"/>
    </xf>
    <xf numFmtId="0" fontId="0" fillId="9" borderId="3" xfId="0" applyFont="1" applyFill="1" applyBorder="1" applyAlignment="1">
      <alignment wrapText="1"/>
    </xf>
    <xf numFmtId="0" fontId="0" fillId="0" borderId="7" xfId="0" applyBorder="1"/>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164" fontId="0" fillId="0" borderId="0" xfId="0" applyNumberFormat="1" applyBorder="1" applyAlignment="1">
      <alignment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164" fontId="0" fillId="0" borderId="13" xfId="0" applyNumberForma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164" fontId="0" fillId="0" borderId="15"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2" fontId="0" fillId="0" borderId="9" xfId="0" applyNumberFormat="1" applyBorder="1"/>
    <xf numFmtId="0" fontId="0" fillId="0" borderId="7" xfId="0" applyBorder="1" applyAlignment="1">
      <alignment horizontal="center" vertical="center"/>
    </xf>
    <xf numFmtId="0" fontId="0" fillId="0" borderId="7" xfId="0" applyBorder="1" applyAlignment="1">
      <alignment wrapText="1"/>
    </xf>
    <xf numFmtId="0" fontId="0" fillId="0" borderId="7" xfId="0" applyFont="1" applyBorder="1" applyAlignment="1">
      <alignment wrapText="1"/>
    </xf>
    <xf numFmtId="0" fontId="0" fillId="0" borderId="7" xfId="0" applyBorder="1" applyAlignment="1">
      <alignment horizontal="left" vertical="center" wrapText="1"/>
    </xf>
    <xf numFmtId="0" fontId="0" fillId="0" borderId="8" xfId="0" applyBorder="1" applyAlignment="1">
      <alignment wrapText="1"/>
    </xf>
    <xf numFmtId="164" fontId="0" fillId="0" borderId="9" xfId="0" applyNumberFormat="1" applyBorder="1"/>
    <xf numFmtId="0" fontId="0" fillId="10" borderId="17" xfId="0" applyFill="1" applyBorder="1" applyAlignment="1">
      <alignment horizontal="center" vertical="center" wrapText="1"/>
    </xf>
    <xf numFmtId="0" fontId="0" fillId="10" borderId="18" xfId="0" applyFill="1" applyBorder="1" applyAlignment="1">
      <alignment horizontal="center" vertical="center" wrapText="1"/>
    </xf>
    <xf numFmtId="2" fontId="0" fillId="0" borderId="13" xfId="0" applyNumberFormat="1" applyBorder="1" applyAlignment="1" applyProtection="1">
      <alignment vertical="center"/>
      <protection locked="0"/>
    </xf>
    <xf numFmtId="2" fontId="0" fillId="0" borderId="14" xfId="0" applyNumberFormat="1" applyBorder="1" applyAlignment="1" applyProtection="1">
      <alignment vertical="center"/>
      <protection locked="0"/>
    </xf>
    <xf numFmtId="2" fontId="0" fillId="0" borderId="15" xfId="0" applyNumberFormat="1" applyBorder="1" applyAlignment="1" applyProtection="1">
      <alignment vertical="center"/>
      <protection locked="0"/>
    </xf>
    <xf numFmtId="2" fontId="0" fillId="0" borderId="16" xfId="0" applyNumberFormat="1" applyBorder="1" applyAlignment="1" applyProtection="1">
      <alignment vertical="center"/>
      <protection locked="0"/>
    </xf>
    <xf numFmtId="0" fontId="0" fillId="0" borderId="0" xfId="0" applyBorder="1" applyAlignment="1">
      <alignment vertical="center"/>
    </xf>
    <xf numFmtId="0" fontId="4" fillId="10" borderId="0"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0" xfId="0" applyFont="1" applyFill="1" applyAlignment="1">
      <alignment horizontal="center" vertical="center" wrapText="1"/>
    </xf>
    <xf numFmtId="10" fontId="4" fillId="6"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10"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0" fillId="0" borderId="19" xfId="0" applyNumberFormat="1" applyBorder="1"/>
    <xf numFmtId="0" fontId="0" fillId="0" borderId="19" xfId="0" applyBorder="1" applyAlignment="1" applyProtection="1">
      <alignment horizontal="center" vertical="center"/>
      <protection locked="0"/>
    </xf>
    <xf numFmtId="0" fontId="4" fillId="10" borderId="19" xfId="0" applyFont="1" applyFill="1" applyBorder="1" applyAlignment="1">
      <alignment horizontal="left" vertical="center" wrapText="1"/>
    </xf>
    <xf numFmtId="0" fontId="0" fillId="0" borderId="19" xfId="0" applyBorder="1" applyAlignment="1" applyProtection="1">
      <alignment horizontal="left"/>
      <protection locked="0"/>
    </xf>
    <xf numFmtId="0" fontId="0" fillId="0" borderId="0" xfId="0" applyBorder="1"/>
    <xf numFmtId="0" fontId="4" fillId="10" borderId="21" xfId="0" applyFont="1" applyFill="1" applyBorder="1" applyAlignment="1">
      <alignment horizontal="center" vertical="center"/>
    </xf>
    <xf numFmtId="0" fontId="0" fillId="0" borderId="21" xfId="0" applyBorder="1" applyProtection="1">
      <protection locked="0"/>
    </xf>
  </cellXfs>
  <cellStyles count="1">
    <cellStyle name="Normal" xfId="0" builtinId="0"/>
  </cellStyles>
  <dxfs count="134">
    <dxf>
      <numFmt numFmtId="164" formatCode="&quot;$&quot;#,##0.00"/>
      <alignment horizontal="center" vertical="center" textRotation="0" wrapText="0" indent="0" justifyLastLine="0" shrinkToFit="0" readingOrder="0"/>
      <border diagonalUp="0" diagonalDown="0">
        <left/>
        <right style="medium">
          <color theme="8" tint="-0.249977111117893"/>
        </right>
        <top/>
        <bottom/>
        <vertical/>
        <horizontal/>
      </border>
      <protection locked="0" hidden="0"/>
    </dxf>
    <dxf>
      <numFmt numFmtId="164" formatCode="&quot;$&quot;#,##0.00"/>
      <alignment horizontal="center" vertical="center" textRotation="0" wrapText="0" indent="0" justifyLastLine="0" shrinkToFit="0" readingOrder="0"/>
      <border diagonalUp="0" diagonalDown="0">
        <left style="medium">
          <color theme="8" tint="-0.249977111117893"/>
        </left>
        <right/>
        <top/>
        <bottom/>
        <vertical/>
        <horizontal/>
      </border>
      <protection locked="0" hidden="0"/>
    </dxf>
    <dxf>
      <alignment horizontal="left" textRotation="0" indent="0" justifyLastLine="0" shrinkToFit="0" readingOrder="0"/>
      <border diagonalUp="0" diagonalDown="0" outline="0">
        <left/>
        <right style="thick">
          <color theme="8" tint="-0.249977111117893"/>
        </right>
        <top/>
        <bottom/>
      </border>
      <protection locked="0" hidden="0"/>
    </dxf>
    <dxf>
      <border outline="0">
        <left style="thick">
          <color theme="8" tint="-0.249977111117893"/>
        </left>
      </border>
    </dxf>
    <dxf>
      <protection locked="0" hidden="0"/>
    </dxf>
    <dxf>
      <border diagonalUp="0" diagonalDown="0">
        <left/>
        <right style="thick">
          <color theme="8" tint="-0.249977111117893"/>
        </right>
        <top/>
        <bottom/>
        <vertical/>
        <horizontal/>
      </border>
      <protection locked="0" hidden="0"/>
    </dxf>
    <dxf>
      <numFmt numFmtId="0" formatCode="General"/>
      <border diagonalUp="0" diagonalDown="0">
        <left/>
        <right style="thick">
          <color theme="8" tint="-0.249977111117893"/>
        </right>
        <top/>
        <bottom/>
        <vertical/>
        <horizontal/>
      </border>
    </dxf>
    <dxf>
      <font>
        <b/>
        <i val="0"/>
        <strike val="0"/>
        <condense val="0"/>
        <extend val="0"/>
        <outline val="0"/>
        <shadow val="0"/>
        <u val="none"/>
        <vertAlign val="baseline"/>
        <sz val="11"/>
        <color theme="0"/>
        <name val="Aptos Narrow"/>
        <family val="2"/>
        <scheme val="minor"/>
      </font>
      <fill>
        <patternFill patternType="none">
          <fgColor indexed="64"/>
          <bgColor theme="4"/>
        </patternFill>
      </fill>
      <alignment horizontal="center" vertical="center" textRotation="0" wrapText="1" indent="0" justifyLastLine="0" shrinkToFit="0" readingOrder="0"/>
    </dxf>
    <dxf>
      <numFmt numFmtId="2" formatCode="0.00"/>
      <alignment vertical="center" textRotation="0" indent="0" justifyLastLine="0" shrinkToFit="0" readingOrder="0"/>
      <border diagonalUp="0" diagonalDown="0">
        <left/>
        <right style="medium">
          <color theme="8" tint="-0.249977111117893"/>
        </right>
        <top/>
        <bottom/>
        <vertical/>
        <horizontal/>
      </border>
      <protection locked="0" hidden="0"/>
    </dxf>
    <dxf>
      <numFmt numFmtId="2" formatCode="0.00"/>
      <alignment vertical="center" textRotation="0" indent="0" justifyLastLine="0" shrinkToFit="0" readingOrder="0"/>
      <border diagonalUp="0" diagonalDown="0">
        <left style="medium">
          <color theme="8" tint="-0.249977111117893"/>
        </left>
        <right/>
        <top/>
        <bottom/>
        <vertical/>
        <horizontal/>
      </border>
      <protection locked="0" hidden="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style="thin">
          <color theme="8" tint="-0.249977111117893"/>
        </right>
        <top/>
        <bottom/>
        <vertical/>
        <horizontal/>
      </border>
    </dxf>
    <dxf>
      <numFmt numFmtId="164" formatCode="&quot;$&quot;#,##0.00"/>
      <alignment horizontal="general" vertical="bottom" textRotation="0" wrapText="1" indent="0" justifyLastLine="0" shrinkToFit="0" readingOrder="0"/>
      <border diagonalUp="0" diagonalDown="0">
        <left/>
        <right style="thin">
          <color theme="8" tint="-0.249977111117893"/>
        </right>
        <top/>
        <bottom/>
        <vertical/>
        <horizontal/>
      </border>
    </dxf>
    <dxf>
      <alignment wrapText="1"/>
    </dxf>
    <dxf>
      <alignment wrapText="1"/>
    </dxf>
    <dxf>
      <alignment vertical="center"/>
    </dxf>
    <dxf>
      <alignment vertical="center"/>
    </dxf>
    <dxf>
      <alignment horizontal="left"/>
    </dxf>
    <dxf>
      <alignment horizontal="center"/>
    </dxf>
    <dxf>
      <alignment vertical="center"/>
    </dxf>
    <dxf>
      <alignment horizontal="center"/>
    </dxf>
    <dxf>
      <alignment wrapText="1"/>
    </dxf>
    <dxf>
      <alignment horizontal="center"/>
    </dxf>
    <dxf>
      <alignment vertical="center"/>
    </dxf>
    <dxf>
      <alignment wrapText="1"/>
    </dxf>
    <dxf>
      <fill>
        <patternFill patternType="none">
          <bgColor auto="1"/>
        </patternFill>
      </fill>
    </dxf>
    <dxf>
      <fill>
        <patternFill patternType="none">
          <bgColor auto="1"/>
        </patternFill>
      </fill>
    </dxf>
    <dxf>
      <protection locked="0"/>
    </dxf>
    <dxf>
      <protection locked="0"/>
    </dxf>
    <dxf>
      <protection locked="0"/>
    </dxf>
    <dxf>
      <protection locked="0"/>
    </dxf>
    <dxf>
      <protection locked="0"/>
    </dxf>
    <dxf>
      <protection locked="0"/>
    </dxf>
    <dxf>
      <alignment wrapText="1"/>
    </dxf>
    <dxf>
      <alignment wrapText="1"/>
    </dxf>
    <dxf>
      <alignment vertical="center"/>
    </dxf>
    <dxf>
      <alignment vertical="center"/>
    </dxf>
    <dxf>
      <alignment horizontal="left"/>
    </dxf>
    <dxf>
      <alignment horizontal="center"/>
    </dxf>
    <dxf>
      <alignment vertical="center"/>
    </dxf>
    <dxf>
      <alignment horizontal="center"/>
    </dxf>
    <dxf>
      <alignment wrapText="1"/>
    </dxf>
    <dxf>
      <alignment horizontal="center"/>
    </dxf>
    <dxf>
      <alignment vertical="center"/>
    </dxf>
    <dxf>
      <alignment wrapText="1"/>
    </dxf>
    <dxf>
      <fill>
        <patternFill patternType="none">
          <bgColor auto="1"/>
        </patternFill>
      </fill>
    </dxf>
    <dxf>
      <fill>
        <patternFill patternType="none">
          <bgColor auto="1"/>
        </patternFill>
      </fill>
    </dxf>
    <dxf>
      <protection locked="0"/>
    </dxf>
    <dxf>
      <protection locked="0"/>
    </dxf>
    <dxf>
      <protection locked="0"/>
    </dxf>
    <dxf>
      <protection locked="0"/>
    </dxf>
    <dxf>
      <protection locked="0"/>
    </dxf>
    <dxf>
      <protection locked="0"/>
    </dxf>
    <dxf>
      <alignment wrapText="1"/>
    </dxf>
    <dxf>
      <alignment wrapText="1"/>
    </dxf>
    <dxf>
      <alignment vertical="center"/>
    </dxf>
    <dxf>
      <alignment vertical="center"/>
    </dxf>
    <dxf>
      <alignment horizontal="left"/>
    </dxf>
    <dxf>
      <alignment horizontal="center"/>
    </dxf>
    <dxf>
      <alignment vertical="center"/>
    </dxf>
    <dxf>
      <alignment horizontal="center"/>
    </dxf>
    <dxf>
      <alignment wrapText="1"/>
    </dxf>
    <dxf>
      <alignment horizontal="center"/>
    </dxf>
    <dxf>
      <alignment vertical="center"/>
    </dxf>
    <dxf>
      <alignment wrapText="1"/>
    </dxf>
    <dxf>
      <fill>
        <patternFill patternType="none">
          <bgColor auto="1"/>
        </patternFill>
      </fill>
    </dxf>
    <dxf>
      <fill>
        <patternFill patternType="none">
          <bgColor auto="1"/>
        </patternFill>
      </fill>
    </dxf>
    <dxf>
      <protection locked="0"/>
    </dxf>
    <dxf>
      <protection locked="0"/>
    </dxf>
    <dxf>
      <protection locked="0"/>
    </dxf>
    <dxf>
      <protection locked="0"/>
    </dxf>
    <dxf>
      <protection locked="0"/>
    </dxf>
    <dxf>
      <protection locked="0"/>
    </dxf>
    <dxf>
      <fill>
        <patternFill>
          <bgColor rgb="FFFFFF00"/>
        </patternFill>
      </fill>
    </dxf>
    <dxf>
      <fill>
        <patternFill>
          <bgColor theme="5"/>
        </patternFill>
      </fill>
    </dxf>
    <dxf>
      <fill>
        <patternFill>
          <bgColor rgb="FFFF0000"/>
        </patternFill>
      </fill>
    </dxf>
    <dxf>
      <fill>
        <patternFill>
          <bgColor theme="5"/>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C00000"/>
      </font>
    </dxf>
    <dxf>
      <font>
        <color rgb="FFC00000"/>
      </font>
    </dxf>
    <dxf>
      <numFmt numFmtId="164" formatCode="&quot;$&quot;#,##0.00"/>
    </dxf>
    <dxf>
      <numFmt numFmtId="164" formatCode="&quot;$&quot;#,##0.00"/>
    </dxf>
    <dxf>
      <numFmt numFmtId="14" formatCode="0.00%"/>
    </dxf>
    <dxf>
      <numFmt numFmtId="164" formatCode="&quot;$&quot;#,##0.00"/>
    </dxf>
    <dxf>
      <border diagonalUp="0" diagonalDown="0">
        <left style="thin">
          <color theme="8" tint="0.39994506668294322"/>
        </left>
        <right/>
        <vertical/>
      </border>
      <protection locked="0" hidden="0"/>
    </dxf>
    <dxf>
      <protection locked="0" hidden="0"/>
    </dxf>
    <dxf>
      <border diagonalUp="0" diagonalDown="0">
        <left style="thin">
          <color theme="8" tint="0.39994506668294322"/>
        </left>
        <right/>
        <vertical/>
      </border>
      <protection locked="0" hidden="0"/>
    </dxf>
    <dxf>
      <alignment horizontal="center" vertical="center" textRotation="0" wrapText="1" indent="0" justifyLastLine="0" shrinkToFit="0" readingOrder="0"/>
    </dxf>
    <dxf>
      <alignment horizontal="center" vertical="center" textRotation="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center" textRotation="0" indent="0" justifyLastLine="0" shrinkToFit="0" readingOrder="0"/>
    </dxf>
    <dxf>
      <alignment horizontal="center" vertical="center" textRotation="0" indent="0" justifyLastLine="0" shrinkToFit="0" readingOrder="0"/>
    </dxf>
    <dxf>
      <protection locked="0"/>
    </dxf>
    <dxf>
      <protection locked="0"/>
    </dxf>
    <dxf>
      <protection locked="0"/>
    </dxf>
    <dxf>
      <protection locked="0"/>
    </dxf>
    <dxf>
      <protection locked="0"/>
    </dxf>
    <dxf>
      <protection locked="0"/>
    </dxf>
    <dxf>
      <fill>
        <patternFill patternType="none">
          <bgColor auto="1"/>
        </patternFill>
      </fill>
    </dxf>
    <dxf>
      <fill>
        <patternFill patternType="none">
          <bgColor auto="1"/>
        </patternFill>
      </fill>
    </dxf>
    <dxf>
      <alignment wrapText="1"/>
    </dxf>
    <dxf>
      <alignment vertical="center"/>
    </dxf>
    <dxf>
      <alignment horizontal="center"/>
    </dxf>
    <dxf>
      <alignment wrapText="1"/>
    </dxf>
    <dxf>
      <alignment horizontal="center"/>
    </dxf>
    <dxf>
      <alignment vertical="center"/>
    </dxf>
    <dxf>
      <alignment horizontal="center"/>
    </dxf>
    <dxf>
      <alignment horizontal="left"/>
    </dxf>
    <dxf>
      <alignment vertical="center"/>
    </dxf>
    <dxf>
      <alignment vertical="center"/>
    </dxf>
    <dxf>
      <alignment wrapText="1"/>
    </dxf>
    <dxf>
      <alignment wrapText="1"/>
    </dxf>
    <dxf>
      <numFmt numFmtId="2" formatCode="0.00"/>
    </dxf>
    <dxf>
      <numFmt numFmtId="14" formatCode="0.00%"/>
    </dxf>
    <dxf>
      <numFmt numFmtId="164" formatCode="&quot;$&quot;#,##0.00"/>
    </dxf>
    <dxf>
      <numFmt numFmtId="164" formatCode="&quot;$&quot;#,##0.00"/>
    </dxf>
    <dxf>
      <numFmt numFmtId="164" formatCode="&quot;$&quot;#,##0.00"/>
    </dxf>
    <dxf>
      <numFmt numFmtId="164" formatCode="&quot;$&quot;#,##0.00"/>
    </dxf>
    <dxf>
      <numFmt numFmtId="2" formatCode="0.00"/>
    </dxf>
    <dxf>
      <numFmt numFmtId="2" formatCode="0.00"/>
    </dxf>
    <dxf>
      <numFmt numFmtId="164" formatCode="&quot;$&quot;#,##0.00"/>
    </dxf>
    <dxf>
      <numFmt numFmtId="164" formatCode="&quot;$&quot;#,##0.0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center" vertical="center" textRotation="0" wrapText="1" indent="0" justifyLastLine="0" shrinkToFit="0" readingOrder="0"/>
    </dxf>
    <dxf>
      <numFmt numFmtId="2" formatCode="0.00"/>
    </dxf>
    <dxf>
      <numFmt numFmtId="34" formatCode="_(&quot;$&quot;* #,##0.00_);_(&quot;$&quot;* \(#,##0.00\);_(&quot;$&quot;* &quot;-&quot;??_);_(@_)"/>
    </dxf>
    <dxf>
      <numFmt numFmtId="164" formatCode="&quot;$&quot;#,##0.00"/>
    </dxf>
    <dxf>
      <numFmt numFmtId="164" formatCode="&quot;$&quot;#,##0.00"/>
      <alignment horizontal="center" vertical="center" textRotation="0" wrapText="0" indent="0" justifyLastLine="0" shrinkToFit="0" readingOrder="0"/>
    </dxf>
    <dxf>
      <numFmt numFmtId="164" formatCode="&quot;$&quot;#,##0.00"/>
      <alignment horizontal="general" vertical="bottom" textRotation="0" wrapText="1" indent="0" justifyLastLine="0" shrinkToFit="0" readingOrder="0"/>
    </dxf>
    <dxf>
      <numFmt numFmtId="164" formatCode="&quot;$&quot;#,##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Friedrich, Ellen (She/Her/Hers) (MDA)" id="{CF591CFE-815B-4777-A522-C8C9D918BDFF}" userId="S::Ellen.Friedrich@state.mn.us::6deabbe2-7244-43e9-9ce5-4672bb55962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len Friedrich" refreshedDate="46089.404388310184" createdVersion="8" refreshedVersion="8" minRefreshableVersion="3" recordCount="22" xr:uid="{FC80D0AB-407E-420F-8C05-72A7E942EB4B}">
  <cacheSource type="worksheet">
    <worksheetSource name="Table7"/>
  </cacheSource>
  <cacheFields count="14">
    <cacheField name="Product Name" numFmtId="0">
      <sharedItems count="22">
        <s v="Instinct"/>
        <s v="Instinct II"/>
        <s v="Instinct NextGen"/>
        <s v="N-Serve"/>
        <s v="SuperU"/>
        <s v="N-Edge Pro"/>
        <s v="Source DCD 21"/>
        <s v="Agrotain plus"/>
        <s v="Agrotain plus SC for UAN"/>
        <s v="Centuro"/>
        <s v="Agrotain Advanced"/>
        <s v="ContaiN Max"/>
        <s v="N Edge"/>
        <s v="N Edge 2"/>
        <s v="Nitrain 2.0"/>
        <s v="Nitrain 2.0 Express"/>
        <s v="N-Veil"/>
        <s v="PinnitMax TG"/>
        <s v="Anvol"/>
        <s v="ContaiN Advanced"/>
        <s v="ESN"/>
        <s v="Other polymer-coated urea"/>
      </sharedItems>
    </cacheField>
    <cacheField name="Product Type" numFmtId="0">
      <sharedItems/>
    </cacheField>
    <cacheField name="Per/acre Reimburesment Rate" numFmtId="164">
      <sharedItems containsSemiMixedTypes="0" containsString="0" containsNumber="1" containsInteger="1" minValue="0" maxValue="0"/>
    </cacheField>
    <cacheField name="Per/Acre Price Overhead" numFmtId="164">
      <sharedItems containsSemiMixedTypes="0" containsString="0" containsNumber="1" containsInteger="1" minValue="0" maxValue="0"/>
    </cacheField>
    <cacheField name="Planned Number of Total Acres" numFmtId="2">
      <sharedItems containsNonDate="0" containsString="0" containsBlank="1"/>
    </cacheField>
    <cacheField name="Planned Number of Farms Served" numFmtId="2">
      <sharedItems containsNonDate="0" containsString="0" containsBlank="1"/>
    </cacheField>
    <cacheField name="Minimum Number of Farms Served" numFmtId="2">
      <sharedItems containsSemiMixedTypes="0" containsString="0" containsNumber="1" containsInteger="1" minValue="0" maxValue="0"/>
    </cacheField>
    <cacheField name="Planned Average Acres/ Farm Served" numFmtId="2">
      <sharedItems containsSemiMixedTypes="0" containsString="0" containsNumber="1" containsInteger="1" minValue="0" maxValue="0"/>
    </cacheField>
    <cacheField name="Planned Total $ Reimbursement" numFmtId="164">
      <sharedItems containsSemiMixedTypes="0" containsString="0" containsNumber="1" containsInteger="1" minValue="0" maxValue="0"/>
    </cacheField>
    <cacheField name="Planned Total $ to Farmers" numFmtId="164">
      <sharedItems containsSemiMixedTypes="0" containsString="0" containsNumber="1" containsInteger="1" minValue="0" maxValue="0"/>
    </cacheField>
    <cacheField name="Planned $ / Average Farm" numFmtId="164">
      <sharedItems containsSemiMixedTypes="0" containsString="0" containsNumber="1" containsInteger="1" minValue="0" maxValue="0"/>
    </cacheField>
    <cacheField name="Planned Total $ to Overhead" numFmtId="164">
      <sharedItems containsSemiMixedTypes="0" containsString="0" containsNumber="1" containsInteger="1" minValue="0" maxValue="0"/>
    </cacheField>
    <cacheField name="% of Funds to Farmers" numFmtId="10">
      <sharedItems containsSemiMixedTypes="0" containsString="0" containsNumber="1" containsInteger="1" minValue="0" maxValue="0"/>
    </cacheField>
    <cacheField name="Estimated GHG Emmissions Avoided" numFmtId="2">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s v="Nitrification Inhibitor"/>
    <n v="0"/>
    <n v="0"/>
    <m/>
    <m/>
    <n v="0"/>
    <n v="0"/>
    <n v="0"/>
    <n v="0"/>
    <n v="0"/>
    <n v="0"/>
    <n v="0"/>
    <n v="0"/>
  </r>
  <r>
    <x v="1"/>
    <s v="Nitrification Inhibitor"/>
    <n v="0"/>
    <n v="0"/>
    <m/>
    <m/>
    <n v="0"/>
    <n v="0"/>
    <n v="0"/>
    <n v="0"/>
    <n v="0"/>
    <n v="0"/>
    <n v="0"/>
    <n v="0"/>
  </r>
  <r>
    <x v="2"/>
    <s v="Nitrification Inhibitor"/>
    <n v="0"/>
    <n v="0"/>
    <m/>
    <m/>
    <n v="0"/>
    <n v="0"/>
    <n v="0"/>
    <n v="0"/>
    <n v="0"/>
    <n v="0"/>
    <n v="0"/>
    <n v="0"/>
  </r>
  <r>
    <x v="3"/>
    <s v="Nitrification Inhibitor"/>
    <n v="0"/>
    <n v="0"/>
    <m/>
    <m/>
    <n v="0"/>
    <n v="0"/>
    <n v="0"/>
    <n v="0"/>
    <n v="0"/>
    <n v="0"/>
    <n v="0"/>
    <n v="0"/>
  </r>
  <r>
    <x v="4"/>
    <s v="Nitrification Inhibitor"/>
    <n v="0"/>
    <n v="0"/>
    <m/>
    <m/>
    <n v="0"/>
    <n v="0"/>
    <n v="0"/>
    <n v="0"/>
    <n v="0"/>
    <n v="0"/>
    <n v="0"/>
    <n v="0"/>
  </r>
  <r>
    <x v="5"/>
    <s v="Nitrification Inhibitor"/>
    <n v="0"/>
    <n v="0"/>
    <m/>
    <m/>
    <n v="0"/>
    <n v="0"/>
    <n v="0"/>
    <n v="0"/>
    <n v="0"/>
    <n v="0"/>
    <n v="0"/>
    <n v="0"/>
  </r>
  <r>
    <x v="6"/>
    <s v="Nitrification Inhibitor"/>
    <n v="0"/>
    <n v="0"/>
    <m/>
    <m/>
    <n v="0"/>
    <n v="0"/>
    <n v="0"/>
    <n v="0"/>
    <n v="0"/>
    <n v="0"/>
    <n v="0"/>
    <n v="0"/>
  </r>
  <r>
    <x v="7"/>
    <s v="Nitrification Inhibitor"/>
    <n v="0"/>
    <n v="0"/>
    <m/>
    <m/>
    <n v="0"/>
    <n v="0"/>
    <n v="0"/>
    <n v="0"/>
    <n v="0"/>
    <n v="0"/>
    <n v="0"/>
    <n v="0"/>
  </r>
  <r>
    <x v="8"/>
    <s v="Nitrification Inhibitor"/>
    <n v="0"/>
    <n v="0"/>
    <m/>
    <m/>
    <n v="0"/>
    <n v="0"/>
    <n v="0"/>
    <n v="0"/>
    <n v="0"/>
    <n v="0"/>
    <n v="0"/>
    <n v="0"/>
  </r>
  <r>
    <x v="9"/>
    <s v="Nitrification Inhibitor"/>
    <n v="0"/>
    <n v="0"/>
    <m/>
    <m/>
    <n v="0"/>
    <n v="0"/>
    <n v="0"/>
    <n v="0"/>
    <n v="0"/>
    <n v="0"/>
    <n v="0"/>
    <n v="0"/>
  </r>
  <r>
    <x v="10"/>
    <s v="Urease Inhibitor"/>
    <n v="0"/>
    <n v="0"/>
    <m/>
    <m/>
    <n v="0"/>
    <n v="0"/>
    <n v="0"/>
    <n v="0"/>
    <n v="0"/>
    <n v="0"/>
    <n v="0"/>
    <n v="0"/>
  </r>
  <r>
    <x v="11"/>
    <s v="Urease Inhibitor"/>
    <n v="0"/>
    <n v="0"/>
    <m/>
    <m/>
    <n v="0"/>
    <n v="0"/>
    <n v="0"/>
    <n v="0"/>
    <n v="0"/>
    <n v="0"/>
    <n v="0"/>
    <n v="0"/>
  </r>
  <r>
    <x v="12"/>
    <s v="Urease Inhibitor"/>
    <n v="0"/>
    <n v="0"/>
    <m/>
    <m/>
    <n v="0"/>
    <n v="0"/>
    <n v="0"/>
    <n v="0"/>
    <n v="0"/>
    <n v="0"/>
    <n v="0"/>
    <n v="0"/>
  </r>
  <r>
    <x v="13"/>
    <s v="Urease Inhibitor"/>
    <n v="0"/>
    <n v="0"/>
    <m/>
    <m/>
    <n v="0"/>
    <n v="0"/>
    <n v="0"/>
    <n v="0"/>
    <n v="0"/>
    <n v="0"/>
    <n v="0"/>
    <n v="0"/>
  </r>
  <r>
    <x v="14"/>
    <s v="Urease Inhibitor"/>
    <n v="0"/>
    <n v="0"/>
    <m/>
    <m/>
    <n v="0"/>
    <n v="0"/>
    <n v="0"/>
    <n v="0"/>
    <n v="0"/>
    <n v="0"/>
    <n v="0"/>
    <n v="0"/>
  </r>
  <r>
    <x v="15"/>
    <s v="Urease Inhibitor"/>
    <n v="0"/>
    <n v="0"/>
    <m/>
    <m/>
    <n v="0"/>
    <n v="0"/>
    <n v="0"/>
    <n v="0"/>
    <n v="0"/>
    <n v="0"/>
    <n v="0"/>
    <n v="0"/>
  </r>
  <r>
    <x v="16"/>
    <s v="Urease Inhibitor"/>
    <n v="0"/>
    <n v="0"/>
    <m/>
    <m/>
    <n v="0"/>
    <n v="0"/>
    <n v="0"/>
    <n v="0"/>
    <n v="0"/>
    <n v="0"/>
    <n v="0"/>
    <n v="0"/>
  </r>
  <r>
    <x v="17"/>
    <s v="Urease Inhibitor"/>
    <n v="0"/>
    <n v="0"/>
    <m/>
    <m/>
    <n v="0"/>
    <n v="0"/>
    <n v="0"/>
    <n v="0"/>
    <n v="0"/>
    <n v="0"/>
    <n v="0"/>
    <n v="0"/>
  </r>
  <r>
    <x v="18"/>
    <s v="Urease Inhibitor"/>
    <n v="0"/>
    <n v="0"/>
    <m/>
    <m/>
    <n v="0"/>
    <n v="0"/>
    <n v="0"/>
    <n v="0"/>
    <n v="0"/>
    <n v="0"/>
    <n v="0"/>
    <n v="0"/>
  </r>
  <r>
    <x v="19"/>
    <s v="Urease Inhibitor"/>
    <n v="0"/>
    <n v="0"/>
    <m/>
    <m/>
    <n v="0"/>
    <n v="0"/>
    <n v="0"/>
    <n v="0"/>
    <n v="0"/>
    <n v="0"/>
    <n v="0"/>
    <n v="0"/>
  </r>
  <r>
    <x v="20"/>
    <s v="Controlled Release Fertilizer"/>
    <n v="0"/>
    <n v="0"/>
    <m/>
    <m/>
    <n v="0"/>
    <n v="0"/>
    <n v="0"/>
    <n v="0"/>
    <n v="0"/>
    <n v="0"/>
    <n v="0"/>
    <n v="0"/>
  </r>
  <r>
    <x v="21"/>
    <s v="Controlled Release Fertilizer"/>
    <n v="0"/>
    <n v="0"/>
    <m/>
    <m/>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FCACA8-AE35-48C7-87FE-539AC092B4F5}"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F25" firstHeaderRow="0" firstDataRow="1" firstDataCol="1"/>
  <pivotFields count="14">
    <pivotField axis="axisRow" showAll="0">
      <items count="23">
        <item x="10"/>
        <item x="7"/>
        <item x="8"/>
        <item x="19"/>
        <item x="11"/>
        <item x="20"/>
        <item x="0"/>
        <item x="1"/>
        <item x="2"/>
        <item x="12"/>
        <item x="13"/>
        <item x="5"/>
        <item x="14"/>
        <item x="15"/>
        <item x="3"/>
        <item x="16"/>
        <item x="21"/>
        <item x="17"/>
        <item x="6"/>
        <item x="4"/>
        <item x="9"/>
        <item x="18"/>
        <item t="default"/>
      </items>
    </pivotField>
    <pivotField showAll="0"/>
    <pivotField numFmtId="164" showAll="0"/>
    <pivotField numFmtId="164" showAll="0"/>
    <pivotField dataField="1" showAll="0"/>
    <pivotField dataField="1" showAll="0"/>
    <pivotField numFmtId="2" showAll="0"/>
    <pivotField showAll="0"/>
    <pivotField dataField="1" numFmtId="164" showAll="0"/>
    <pivotField numFmtId="164" showAll="0"/>
    <pivotField showAll="0"/>
    <pivotField dataField="1" numFmtId="164" showAll="0"/>
    <pivotField showAll="0"/>
    <pivotField dataField="1" numFmtId="2"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5">
    <i>
      <x/>
    </i>
    <i i="1">
      <x v="1"/>
    </i>
    <i i="2">
      <x v="2"/>
    </i>
    <i i="3">
      <x v="3"/>
    </i>
    <i i="4">
      <x v="4"/>
    </i>
  </colItems>
  <dataFields count="5">
    <dataField name=" Planned Number of Acres (SUM)" fld="4" baseField="0" baseItem="0"/>
    <dataField name="Planned Number of Farms Served (SUM)" fld="5" baseField="0" baseItem="0"/>
    <dataField name="Planned Total $ (SUM)" fld="8" baseField="0" baseItem="0" numFmtId="164"/>
    <dataField name="Planned Total $ to Overhead (SUM)" fld="11" baseField="0" baseItem="0" numFmtId="164"/>
    <dataField name="Estimated GHG Emmissions Avoided (CO2 metric tons)" fld="13" baseField="0" baseItem="0" numFmtId="2"/>
  </dataFields>
  <formats count="20">
    <format dxfId="112">
      <pivotArea field="0" type="button" dataOnly="0" labelOnly="1" outline="0" axis="axisRow" fieldPosition="0"/>
    </format>
    <format dxfId="111">
      <pivotArea dataOnly="0" labelOnly="1" outline="0" fieldPosition="0">
        <references count="1">
          <reference field="4294967294" count="3">
            <x v="0"/>
            <x v="1"/>
            <x v="2"/>
          </reference>
        </references>
      </pivotArea>
    </format>
    <format dxfId="110">
      <pivotArea field="0" type="button" dataOnly="0" labelOnly="1" outline="0" axis="axisRow" fieldPosition="0"/>
    </format>
    <format dxfId="109">
      <pivotArea dataOnly="0" labelOnly="1" outline="0" fieldPosition="0">
        <references count="1">
          <reference field="4294967294" count="3">
            <x v="0"/>
            <x v="1"/>
            <x v="2"/>
          </reference>
        </references>
      </pivotArea>
    </format>
    <format dxfId="108">
      <pivotArea field="0" type="button" dataOnly="0" labelOnly="1" outline="0" axis="axisRow" fieldPosition="0"/>
    </format>
    <format dxfId="107">
      <pivotArea dataOnly="0" labelOnly="1" outline="0" fieldPosition="0">
        <references count="1">
          <reference field="4294967294" count="3">
            <x v="0"/>
            <x v="1"/>
            <x v="2"/>
          </reference>
        </references>
      </pivotArea>
    </format>
    <format dxfId="106">
      <pivotArea dataOnly="0" labelOnly="1" outline="0" fieldPosition="0">
        <references count="1">
          <reference field="4294967294" count="1">
            <x v="3"/>
          </reference>
        </references>
      </pivotArea>
    </format>
    <format dxfId="105">
      <pivotArea dataOnly="0" labelOnly="1" outline="0" fieldPosition="0">
        <references count="1">
          <reference field="4294967294" count="1">
            <x v="3"/>
          </reference>
        </references>
      </pivotArea>
    </format>
    <format dxfId="104">
      <pivotArea dataOnly="0" labelOnly="1" outline="0" fieldPosition="0">
        <references count="1">
          <reference field="4294967294" count="1">
            <x v="3"/>
          </reference>
        </references>
      </pivotArea>
    </format>
    <format dxfId="103">
      <pivotArea dataOnly="0" labelOnly="1" outline="0" fieldPosition="0">
        <references count="1">
          <reference field="4294967294" count="1">
            <x v="4"/>
          </reference>
        </references>
      </pivotArea>
    </format>
    <format dxfId="102">
      <pivotArea dataOnly="0" labelOnly="1" outline="0" fieldPosition="0">
        <references count="1">
          <reference field="4294967294" count="1">
            <x v="4"/>
          </reference>
        </references>
      </pivotArea>
    </format>
    <format dxfId="101">
      <pivotArea dataOnly="0" labelOnly="1" outline="0" fieldPosition="0">
        <references count="1">
          <reference field="4294967294" count="1">
            <x v="4"/>
          </reference>
        </references>
      </pivotArea>
    </format>
    <format dxfId="100">
      <pivotArea field="0" grandRow="1" outline="0" collapsedLevelsAreSubtotals="1" axis="axisRow" fieldPosition="0">
        <references count="1">
          <reference field="4294967294" count="1" selected="0">
            <x v="4"/>
          </reference>
        </references>
      </pivotArea>
    </format>
    <format dxfId="99">
      <pivotArea field="0" grandRow="1" outline="0" collapsedLevelsAreSubtotals="1" axis="axisRow" fieldPosition="0">
        <references count="1">
          <reference field="4294967294" count="2" selected="0">
            <x v="2"/>
            <x v="3"/>
          </reference>
        </references>
      </pivotArea>
    </format>
    <format dxfId="98">
      <pivotArea type="all" dataOnly="0" outline="0" fieldPosition="0"/>
    </format>
    <format dxfId="97">
      <pivotArea outline="0" collapsedLevelsAreSubtotals="1" fieldPosition="0"/>
    </format>
    <format dxfId="96">
      <pivotArea field="0" type="button" dataOnly="0" labelOnly="1" outline="0" axis="axisRow" fieldPosition="0"/>
    </format>
    <format dxfId="95">
      <pivotArea dataOnly="0" labelOnly="1" fieldPosition="0">
        <references count="1">
          <reference field="0" count="0"/>
        </references>
      </pivotArea>
    </format>
    <format dxfId="94">
      <pivotArea dataOnly="0" labelOnly="1" grandRow="1" outline="0" fieldPosition="0"/>
    </format>
    <format dxfId="93">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8099973-2CD7-495C-B8D0-0BE21F446984}" name="Table247" displayName="Table247" ref="A2:K24" totalsRowShown="0" headerRowDxfId="133">
  <autoFilter ref="A2:K24" xr:uid="{3A724927-B313-4BDC-B5C2-C19946E60931}"/>
  <tableColumns count="11">
    <tableColumn id="1" xr3:uid="{74137D7E-30B0-42FD-BDCF-507F30CF3565}" name="Product Name" dataDxfId="132"/>
    <tableColumn id="5" xr3:uid="{A87B14E1-3B39-4E17-97BF-BA4BECFCE2D1}" name="Product Type" dataDxfId="131"/>
    <tableColumn id="10" xr3:uid="{39682D2E-F929-418C-BE9C-7E23E085686C}" name="Price Limit: Product Type" dataDxfId="130">
      <calculatedColumnFormula>IF(Table247[[#This Row],[Product Type]]="Urease Inhibitor",8,10)</calculatedColumnFormula>
    </tableColumn>
    <tableColumn id="12" xr3:uid="{F3EB853C-E300-435F-B80B-9FE62D24E2A5}" name="Price Limit: 75% of Product Price " dataDxfId="129">
      <calculatedColumnFormula>Table247[[#This Row],[Regular Product Price/Acre]]*0.75</calculatedColumnFormula>
    </tableColumn>
    <tableColumn id="14" xr3:uid="{DC0F03B4-3B0E-4236-AAFF-40CD2E453D46}" name="Max Per/Acre Payment Rate Limit" dataDxfId="11">
      <calculatedColumnFormula>MIN(Table247[[#This Row],[Price Limit: Product Type]],Table247[[#This Row],[Price Limit: 75% of Product Price ]])</calculatedColumnFormula>
    </tableColumn>
    <tableColumn id="2" xr3:uid="{62DDF133-A714-4843-90A0-55DF578CD2AE}" name="Regular Product Price/Acre" dataDxfId="1"/>
    <tableColumn id="6" xr3:uid="{0F7A1869-65CF-4445-B701-30B28CC6BC8C}" name="Discount Value/Acre (for farmer)" dataDxfId="0"/>
    <tableColumn id="3" xr3:uid="{ADC86E90-C902-4EBE-90B6-473CBEEDB2CA}" name="Discounted Product Price/Acre (for farmer)" dataDxfId="128">
      <calculatedColumnFormula>Table247[[#This Row],[Regular Product Price/Acre]]-Table247[[#This Row],[Discount Value/Acre (for farmer)]]</calculatedColumnFormula>
    </tableColumn>
    <tableColumn id="7" xr3:uid="{EF8650CD-4423-47D4-8E6A-D15CB2793CFF}" name="Per/acre Reimburesment Rate" dataDxfId="127">
      <calculatedColumnFormula>MIN(Table247[[#This Row],[Price Limit: Product Type]],Table247[[#This Row],[Price Limit: 75% of Product Price ]],1.25*Table247[[#This Row],[Discount Value/Acre (for farmer)]])</calculatedColumnFormula>
    </tableColumn>
    <tableColumn id="11" xr3:uid="{5BBA8E1F-03EF-4601-8906-9CEFB678B6FB}" name="Maximum Per/Acre Price Overhead" dataDxfId="126">
      <calculatedColumnFormula>Table247[[#This Row],[Per/acre Reimburesment Rate]]-Table247[[#This Row],[Discount Value/Acre (for farmer)]]</calculatedColumnFormula>
    </tableColumn>
    <tableColumn id="8" xr3:uid="{AD304FEE-1B7C-40CA-AD70-D878DF20B8C1}" name="Maximum  Acres Per Farm at  Full Reimbursement Rate" dataDxfId="125">
      <calculatedColumnFormula>IFERROR(10000/Table247[[#This Row],[Per/acre Reimburesment Rate]],0)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70CA257-ADE9-4B2F-A495-6F654C74EDAC}" name="Table7" displayName="Table7" ref="A2:N24" totalsRowShown="0" headerRowDxfId="124">
  <autoFilter ref="A2:N24" xr:uid="{B70CA257-ADE9-4B2F-A495-6F654C74EDAC}"/>
  <tableColumns count="14">
    <tableColumn id="1" xr3:uid="{EC6D0CFC-EAAC-432F-A618-55ECA2B4C8C1}" name="Product Name" dataDxfId="123"/>
    <tableColumn id="16" xr3:uid="{49AB6645-4325-4D59-985F-AF54E3B655E7}" name="Product Type" dataDxfId="10"/>
    <tableColumn id="2" xr3:uid="{8D41C9BC-5312-453F-AEB9-8F60B57AFD94}" name="Per/acre Reimburesment Rate" dataDxfId="122">
      <calculatedColumnFormula>'1. Product Price Planning'!I3</calculatedColumnFormula>
    </tableColumn>
    <tableColumn id="3" xr3:uid="{5559C2AC-9DA1-4653-B7E1-A36494A32B69}" name="Per/Acre Price Overhead" dataDxfId="121">
      <calculatedColumnFormula>'1. Product Price Planning'!J3</calculatedColumnFormula>
    </tableColumn>
    <tableColumn id="4" xr3:uid="{D6510957-2B9A-43B7-A007-027F09DF62E9}" name="Planned Number of Total Acres" dataDxfId="9"/>
    <tableColumn id="12" xr3:uid="{9774AB39-13FA-4F2A-BF5D-9502B4AE6C87}" name="Planned Number of Farms Served" dataDxfId="8"/>
    <tableColumn id="11" xr3:uid="{0D290501-4787-4BEF-9A14-9765D05B0133}" name="Minimum Number of Farms Served" dataDxfId="120">
      <calculatedColumnFormula>IFERROR(ROUNDUP(IF(Table7[[#This Row],[Planned Number of Total Acres]]&gt;0,Table7[[#This Row],[Planned Number of Total Acres]]/'1. Product Price Planning'!K3),0),0)</calculatedColumnFormula>
    </tableColumn>
    <tableColumn id="10" xr3:uid="{5D5F1A2F-7EF3-4A2B-B379-CE156D5DE889}" name="Planned Average Acres/ Farm Served" dataDxfId="119">
      <calculatedColumnFormula>IFERROR(Table7[[#This Row],[Planned Number of Total Acres]]/Table7[[#This Row],[Planned Number of Farms Served]],0)</calculatedColumnFormula>
    </tableColumn>
    <tableColumn id="5" xr3:uid="{6BC78E00-FDF1-479F-9C0D-51F76119F0E6}" name="Planned Total $ Reimbursement" dataDxfId="118">
      <calculatedColumnFormula>C3*E3</calculatedColumnFormula>
    </tableColumn>
    <tableColumn id="6" xr3:uid="{3FB44153-2801-4311-8B49-4FC83DA558EC}" name="Planned Total $ to Farmers" dataDxfId="117">
      <calculatedColumnFormula>I3-L3</calculatedColumnFormula>
    </tableColumn>
    <tableColumn id="14" xr3:uid="{8093EBBB-C7F6-4DFD-AC5A-4F99EB032BCD}" name="Planned $ / Average Farm" dataDxfId="116">
      <calculatedColumnFormula>IFERROR(Table7[[#This Row],[Planned Total $ to Farmers]]/Table7[[#This Row],[Planned Number of Farms Served]],0)</calculatedColumnFormula>
    </tableColumn>
    <tableColumn id="7" xr3:uid="{2D56ED6B-0269-4793-B90A-F0234DC46AA9}" name="Planned Total $ to Overhead" dataDxfId="115">
      <calculatedColumnFormula>(D3*E3)</calculatedColumnFormula>
    </tableColumn>
    <tableColumn id="8" xr3:uid="{0D39DCC0-4C1B-48BD-896A-533722B85981}" name="% of Funds to Farmers" dataDxfId="114">
      <calculatedColumnFormula>IFERROR(J3/I3,0)</calculatedColumnFormula>
    </tableColumn>
    <tableColumn id="15" xr3:uid="{E60B6F7C-BC2E-4EE5-A01B-D57CEF1D60DF}" name="Estimated GHG Emmissions Avoided" dataDxfId="113">
      <calculatedColumnFormula>Table7[[#This Row],[Planned Number of Total Acres]]*-0.24332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829B9EE-7D85-4A80-81C7-F126D99FBF57}" name="Table8" displayName="Table8" ref="A1:C5" totalsRowShown="0" dataDxfId="92">
  <autoFilter ref="A1:C5" xr:uid="{9829B9EE-7D85-4A80-81C7-F126D99FBF57}"/>
  <tableColumns count="3">
    <tableColumn id="1" xr3:uid="{B990B368-671C-4CE5-B629-93D10BF405E1}" name="Metric" dataDxfId="91"/>
    <tableColumn id="2" xr3:uid="{2298E210-4AFA-4C82-88C0-8168C137D94C}" name="Calculated Value" dataDxfId="90"/>
    <tableColumn id="3" xr3:uid="{06961963-6235-4945-B2ED-5023A03614EF}" name="How is this considered? " dataDxfId="8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7CF1B6-6311-4B5A-9D9C-B0719424CFFC}" name="Table1" displayName="Table1" ref="A2:S49" totalsRowShown="0" headerRowDxfId="7">
  <autoFilter ref="A2:S49" xr:uid="{627CF1B6-6311-4B5A-9D9C-B0719424CFFC}"/>
  <tableColumns count="19">
    <tableColumn id="1" xr3:uid="{6D3B535B-6834-4068-8C6D-27CCF8AA0130}" name="Farm ID" dataDxfId="88"/>
    <tableColumn id="2" xr3:uid="{22779035-C09E-42C1-9D16-2030FF37035D}" name="MAWQCP Status" dataDxfId="87"/>
    <tableColumn id="15" xr3:uid="{F59D1C17-4AE5-4309-BCA2-B56878A1D4AA}" name="Invoice ID" dataDxfId="4"/>
    <tableColumn id="4" xr3:uid="{64C99B99-8929-489E-A755-C8DBF594A74C}" name="Product Name" dataDxfId="2"/>
    <tableColumn id="3" xr3:uid="{BFA61BB8-CF6F-41E2-966F-93668E94A594}" name="Product Class " dataDxfId="3"/>
    <tableColumn id="5" xr3:uid="{70754CE5-6A33-4185-BD03-40BC69E1B6FD}" name="Regular Product Price/Acre"/>
    <tableColumn id="14" xr3:uid="{521B260F-9CC4-44DC-9E3F-C13B2F3F85FE}" name="Discounted Product Price/Acre" dataDxfId="6">
      <calculatedColumnFormula>VLOOKUP($D3,'1. Product Price Planning'!$A:$H,8,FALSE)</calculatedColumnFormula>
    </tableColumn>
    <tableColumn id="6" xr3:uid="{A0FADFD1-BD8B-4064-B502-F796C2F91039}" name="Acres Treated" dataDxfId="86"/>
    <tableColumn id="7" xr3:uid="{8280065E-7D67-43C8-B3B7-F59259B1FB56}" name="Has the farm regularly used this product in the past?" dataDxfId="5"/>
    <tableColumn id="8" xr3:uid="{46EB3F0D-FFD0-4322-BED9-86E4379C5283}" name="Crop Type on Treated Acres"/>
    <tableColumn id="9" xr3:uid="{03C5D921-25BC-4C3C-B46B-E88B4F58BD4B}" name="Did the farm lower rates by at least 15% from the rate that they would otherwise used?"/>
    <tableColumn id="10" xr3:uid="{C5CF3042-2FEE-45AF-AABB-90BD8301C395}" name="UMN Nitrogen Best Management Practices Characteristic Region/Soils"/>
    <tableColumn id="11" xr3:uid="{C42C70FD-D642-41ED-90B8-F837FBE5297E}" name="Fertilizer Type"/>
    <tableColumn id="12" xr3:uid="{68531062-1688-4480-ABBA-F81F379DAE0F}" name="Application Method"/>
    <tableColumn id="13" xr3:uid="{BE7CC0D5-9FA7-46C3-8DF0-5E016D40CA64}" name="Application Timing"/>
    <tableColumn id="16" xr3:uid="{7B37B53D-883F-4AE2-A176-4BE7359BB639}" name="Max Per Acre Payment" dataDxfId="85">
      <calculatedColumnFormula>VLOOKUP($D3,'1. Product Price Planning'!$A:$J,9,FALSE)</calculatedColumnFormula>
    </tableColumn>
    <tableColumn id="19" xr3:uid="{99E02FE2-65C0-43BC-AEF0-1ABB738184C9}" name="Overhead Percentages" dataDxfId="84">
      <calculatedColumnFormula>VLOOKUP($D3,'1. Product Price Planning'!$A:$J,10,FALSE)/Table1[[#This Row],[Max Per Acre Payment]]</calculatedColumnFormula>
    </tableColumn>
    <tableColumn id="18" xr3:uid="{E957EA1A-9A02-4B37-A3A3-1F5C1AC0E7B9}" name="Max Amount to Overhead" dataDxfId="83">
      <calculatedColumnFormula>Table1[[#This Row],[Max Total Payment]]*Table1[[#This Row],[Overhead Percentages]]</calculatedColumnFormula>
    </tableColumn>
    <tableColumn id="17" xr3:uid="{DC298412-4B10-44D2-9EEC-8DB9946C0CD6}" name="Max Total Payment" dataDxfId="82">
      <calculatedColumnFormula>MIN(10000,Table1[[#This Row],[Max Per Acre Payment]]*Table1[[#This Row],[Acres Treated]])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2" dT="2025-07-24T12:08:26.52" personId="{CF591CFE-815B-4777-A522-C8C9D918BDFF}" id="{DF64320D-12EF-416F-B34F-F42960D078E6}">
    <text>May need to differentiate between fertilizer and EEF product for application method and timing</text>
  </threadedComment>
</ThreadedComment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4.xml"/><Relationship Id="rId1" Type="http://schemas.openxmlformats.org/officeDocument/2006/relationships/vmlDrawing" Target="../drawings/vmlDrawing3.v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1324-423A-4434-9BDC-D9C056156BED}">
  <dimension ref="A1:F4"/>
  <sheetViews>
    <sheetView workbookViewId="0">
      <selection activeCell="B47" sqref="B47"/>
    </sheetView>
  </sheetViews>
  <sheetFormatPr defaultRowHeight="14.4" x14ac:dyDescent="0.3"/>
  <cols>
    <col min="1" max="1" width="25.5546875" customWidth="1"/>
    <col min="2" max="2" width="24" customWidth="1"/>
    <col min="3" max="3" width="26.5546875" customWidth="1"/>
    <col min="4" max="4" width="31.44140625" customWidth="1"/>
    <col min="5" max="5" width="33.5546875" customWidth="1"/>
    <col min="6" max="6" width="23.88671875" customWidth="1"/>
  </cols>
  <sheetData>
    <row r="1" spans="1:6" s="2" customFormat="1" ht="36" customHeight="1" x14ac:dyDescent="0.3">
      <c r="A1" s="2" t="s">
        <v>0</v>
      </c>
      <c r="B1" s="2" t="s">
        <v>1</v>
      </c>
      <c r="C1" s="2" t="s">
        <v>5</v>
      </c>
      <c r="D1" s="2" t="s">
        <v>6</v>
      </c>
      <c r="E1" s="3" t="s">
        <v>7</v>
      </c>
      <c r="F1" s="2" t="s">
        <v>8</v>
      </c>
    </row>
    <row r="2" spans="1:6" ht="33.6" customHeight="1" x14ac:dyDescent="0.3">
      <c r="A2" s="1" t="s">
        <v>2</v>
      </c>
    </row>
    <row r="3" spans="1:6" ht="29.4" customHeight="1" x14ac:dyDescent="0.3">
      <c r="A3" s="1" t="s">
        <v>3</v>
      </c>
    </row>
    <row r="4" spans="1:6" ht="31.65" customHeight="1" x14ac:dyDescent="0.3">
      <c r="A4" s="1"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641B-A183-44A8-92B4-7AFD055A893E}">
  <dimension ref="A1:B7"/>
  <sheetViews>
    <sheetView workbookViewId="0">
      <selection activeCell="B47" sqref="B47"/>
    </sheetView>
  </sheetViews>
  <sheetFormatPr defaultRowHeight="14.4" x14ac:dyDescent="0.3"/>
  <cols>
    <col min="1" max="1" width="28.109375" customWidth="1"/>
    <col min="2" max="2" width="82.6640625" customWidth="1"/>
  </cols>
  <sheetData>
    <row r="1" spans="1:2" ht="29.25" customHeight="1" x14ac:dyDescent="0.3">
      <c r="A1" s="2" t="s">
        <v>124</v>
      </c>
      <c r="B1" s="2" t="s">
        <v>125</v>
      </c>
    </row>
    <row r="2" spans="1:2" ht="71.25" customHeight="1" x14ac:dyDescent="0.3">
      <c r="A2" s="28" t="s">
        <v>120</v>
      </c>
      <c r="B2" s="33" t="s">
        <v>133</v>
      </c>
    </row>
    <row r="3" spans="1:2" ht="28.8" x14ac:dyDescent="0.3">
      <c r="A3" s="28" t="s">
        <v>121</v>
      </c>
      <c r="B3" s="33" t="s">
        <v>134</v>
      </c>
    </row>
    <row r="4" spans="1:2" ht="117" customHeight="1" x14ac:dyDescent="0.3">
      <c r="A4" s="28" t="s">
        <v>122</v>
      </c>
      <c r="B4" s="33" t="s">
        <v>135</v>
      </c>
    </row>
    <row r="5" spans="1:2" ht="96" customHeight="1" x14ac:dyDescent="0.3">
      <c r="A5" s="28" t="s">
        <v>123</v>
      </c>
      <c r="B5" s="30" t="s">
        <v>127</v>
      </c>
    </row>
    <row r="6" spans="1:2" ht="28.8" x14ac:dyDescent="0.3">
      <c r="A6" s="28" t="s">
        <v>136</v>
      </c>
      <c r="B6" s="33" t="s">
        <v>137</v>
      </c>
    </row>
    <row r="7" spans="1:2" x14ac:dyDescent="0.3">
      <c r="A7" s="28"/>
    </row>
  </sheetData>
  <sheetProtection algorithmName="SHA-512" hashValue="ccbYFDdPReSj/O6fXicnPytgchB+w+KC3oDRGRposr46eMHADtJvP0hharTl9VzngPPnkd+ENZg1OzNDc88TEA==" saltValue="Cpp3Y13jxqGfEzizqcN/D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B0B3-1966-4CEB-9414-E6BA2B843BD5}">
  <dimension ref="A1:K26"/>
  <sheetViews>
    <sheetView tabSelected="1" zoomScaleNormal="100" workbookViewId="0">
      <selection activeCell="J6" sqref="J6"/>
    </sheetView>
  </sheetViews>
  <sheetFormatPr defaultRowHeight="14.4" x14ac:dyDescent="0.3"/>
  <cols>
    <col min="1" max="1" width="23.33203125" customWidth="1"/>
    <col min="2" max="2" width="24.5546875" customWidth="1"/>
    <col min="3" max="3" width="17.5546875" hidden="1" customWidth="1"/>
    <col min="4" max="4" width="17.109375" hidden="1" customWidth="1"/>
    <col min="5" max="5" width="16.33203125" customWidth="1"/>
    <col min="6" max="7" width="19.44140625" customWidth="1"/>
    <col min="8" max="8" width="21.5546875" customWidth="1"/>
    <col min="9" max="10" width="20.6640625" customWidth="1"/>
    <col min="11" max="11" width="21.88671875" customWidth="1"/>
    <col min="12" max="12" width="13.5546875" customWidth="1"/>
    <col min="13" max="13" width="9.88671875" customWidth="1"/>
    <col min="14" max="14" width="9.109375" customWidth="1"/>
    <col min="16" max="16" width="9.109375" customWidth="1"/>
  </cols>
  <sheetData>
    <row r="1" spans="1:11" s="16" customFormat="1" ht="84" customHeight="1" thickBot="1" x14ac:dyDescent="0.35">
      <c r="A1" s="59" t="s">
        <v>143</v>
      </c>
      <c r="B1" s="59"/>
      <c r="C1" s="59"/>
      <c r="D1" s="59"/>
      <c r="E1" s="59"/>
      <c r="F1" s="59"/>
      <c r="G1" s="59"/>
      <c r="H1" s="59"/>
      <c r="I1" s="59"/>
      <c r="J1" s="59"/>
      <c r="K1" s="60"/>
    </row>
    <row r="2" spans="1:11" s="7" customFormat="1" ht="44.1" customHeight="1" x14ac:dyDescent="0.3">
      <c r="A2" s="7" t="s">
        <v>15</v>
      </c>
      <c r="B2" s="7" t="s">
        <v>0</v>
      </c>
      <c r="C2" s="7" t="s">
        <v>92</v>
      </c>
      <c r="D2" s="7" t="s">
        <v>93</v>
      </c>
      <c r="E2" s="62" t="s">
        <v>95</v>
      </c>
      <c r="F2" s="64" t="s">
        <v>74</v>
      </c>
      <c r="G2" s="65" t="s">
        <v>77</v>
      </c>
      <c r="H2" s="61" t="s">
        <v>79</v>
      </c>
      <c r="I2" s="7" t="s">
        <v>78</v>
      </c>
      <c r="J2" s="7" t="s">
        <v>89</v>
      </c>
      <c r="K2" s="7" t="s">
        <v>119</v>
      </c>
    </row>
    <row r="3" spans="1:11" x14ac:dyDescent="0.3">
      <c r="A3" s="4" t="s">
        <v>46</v>
      </c>
      <c r="B3" s="4" t="s">
        <v>64</v>
      </c>
      <c r="C3" s="13">
        <f>IF(Table247[[#This Row],[Product Type]]="Urease Inhibitor",8,10)</f>
        <v>10</v>
      </c>
      <c r="D3" s="13">
        <f>Table247[[#This Row],[Regular Product Price/Acre]]*0.75</f>
        <v>0</v>
      </c>
      <c r="E3" s="63">
        <f>MIN(Table247[[#This Row],[Price Limit: Product Type]],Table247[[#This Row],[Price Limit: 75% of Product Price ]])</f>
        <v>0</v>
      </c>
      <c r="F3" s="66"/>
      <c r="G3" s="67"/>
      <c r="H3" s="8">
        <f>Table247[[#This Row],[Regular Product Price/Acre]]-Table247[[#This Row],[Discount Value/Acre (for farmer)]]</f>
        <v>0</v>
      </c>
      <c r="I3" s="6">
        <f>MIN(Table247[[#This Row],[Price Limit: Product Type]],Table247[[#This Row],[Price Limit: 75% of Product Price ]],1.25*Table247[[#This Row],[Discount Value/Acre (for farmer)]])</f>
        <v>0</v>
      </c>
      <c r="J3" s="12">
        <f>Table247[[#This Row],[Per/acre Reimburesment Rate]]-Table247[[#This Row],[Discount Value/Acre (for farmer)]]</f>
        <v>0</v>
      </c>
      <c r="K3" s="10">
        <f>IFERROR(10000/Table247[[#This Row],[Per/acre Reimburesment Rate]],0)</f>
        <v>0</v>
      </c>
    </row>
    <row r="4" spans="1:11" x14ac:dyDescent="0.3">
      <c r="A4" s="4" t="s">
        <v>47</v>
      </c>
      <c r="B4" s="4" t="s">
        <v>64</v>
      </c>
      <c r="C4" s="13">
        <f>IF(Table247[[#This Row],[Product Type]]="Urease Inhibitor",8,10)</f>
        <v>10</v>
      </c>
      <c r="D4" s="13">
        <f>Table247[[#This Row],[Regular Product Price/Acre]]*0.75</f>
        <v>0</v>
      </c>
      <c r="E4" s="63">
        <f>MIN(Table247[[#This Row],[Price Limit: Product Type]],Table247[[#This Row],[Price Limit: 75% of Product Price ]])</f>
        <v>0</v>
      </c>
      <c r="F4" s="66"/>
      <c r="G4" s="67"/>
      <c r="H4" s="8">
        <f>Table247[[#This Row],[Regular Product Price/Acre]]-Table247[[#This Row],[Discount Value/Acre (for farmer)]]</f>
        <v>0</v>
      </c>
      <c r="I4" s="6">
        <f>MIN(Table247[[#This Row],[Price Limit: Product Type]],Table247[[#This Row],[Price Limit: 75% of Product Price ]],1.25*Table247[[#This Row],[Discount Value/Acre (for farmer)]])</f>
        <v>0</v>
      </c>
      <c r="J4" s="12">
        <f>Table247[[#This Row],[Per/acre Reimburesment Rate]]-Table247[[#This Row],[Discount Value/Acre (for farmer)]]</f>
        <v>0</v>
      </c>
      <c r="K4" s="10">
        <f>IFERROR(10000/Table247[[#This Row],[Per/acre Reimburesment Rate]],0)</f>
        <v>0</v>
      </c>
    </row>
    <row r="5" spans="1:11" x14ac:dyDescent="0.3">
      <c r="A5" s="4" t="s">
        <v>48</v>
      </c>
      <c r="B5" s="4" t="s">
        <v>64</v>
      </c>
      <c r="C5" s="13">
        <f>IF(Table247[[#This Row],[Product Type]]="Urease Inhibitor",8,10)</f>
        <v>10</v>
      </c>
      <c r="D5" s="13">
        <f>Table247[[#This Row],[Regular Product Price/Acre]]*0.75</f>
        <v>0</v>
      </c>
      <c r="E5" s="63">
        <f>MIN(Table247[[#This Row],[Price Limit: Product Type]],Table247[[#This Row],[Price Limit: 75% of Product Price ]])</f>
        <v>0</v>
      </c>
      <c r="F5" s="66"/>
      <c r="G5" s="67"/>
      <c r="H5" s="8">
        <f>Table247[[#This Row],[Regular Product Price/Acre]]-Table247[[#This Row],[Discount Value/Acre (for farmer)]]</f>
        <v>0</v>
      </c>
      <c r="I5" s="6">
        <f>MIN(Table247[[#This Row],[Price Limit: Product Type]],Table247[[#This Row],[Price Limit: 75% of Product Price ]],1.25*Table247[[#This Row],[Discount Value/Acre (for farmer)]])</f>
        <v>0</v>
      </c>
      <c r="J5" s="12">
        <f>Table247[[#This Row],[Per/acre Reimburesment Rate]]-Table247[[#This Row],[Discount Value/Acre (for farmer)]]</f>
        <v>0</v>
      </c>
      <c r="K5" s="10">
        <f>IFERROR(10000/Table247[[#This Row],[Per/acre Reimburesment Rate]],0)</f>
        <v>0</v>
      </c>
    </row>
    <row r="6" spans="1:11" x14ac:dyDescent="0.3">
      <c r="A6" s="4" t="s">
        <v>49</v>
      </c>
      <c r="B6" s="4" t="s">
        <v>64</v>
      </c>
      <c r="C6" s="13">
        <f>IF(Table247[[#This Row],[Product Type]]="Urease Inhibitor",8,10)</f>
        <v>10</v>
      </c>
      <c r="D6" s="13">
        <f>Table247[[#This Row],[Regular Product Price/Acre]]*0.75</f>
        <v>0</v>
      </c>
      <c r="E6" s="63">
        <f>MIN(Table247[[#This Row],[Price Limit: Product Type]],Table247[[#This Row],[Price Limit: 75% of Product Price ]])</f>
        <v>0</v>
      </c>
      <c r="F6" s="66"/>
      <c r="G6" s="67"/>
      <c r="H6" s="8">
        <f>Table247[[#This Row],[Regular Product Price/Acre]]-Table247[[#This Row],[Discount Value/Acre (for farmer)]]</f>
        <v>0</v>
      </c>
      <c r="I6" s="6">
        <f>MIN(Table247[[#This Row],[Price Limit: Product Type]],Table247[[#This Row],[Price Limit: 75% of Product Price ]],1.25*Table247[[#This Row],[Discount Value/Acre (for farmer)]])</f>
        <v>0</v>
      </c>
      <c r="J6" s="12">
        <f>Table247[[#This Row],[Per/acre Reimburesment Rate]]-Table247[[#This Row],[Discount Value/Acre (for farmer)]]</f>
        <v>0</v>
      </c>
      <c r="K6" s="10">
        <f>IFERROR(10000/Table247[[#This Row],[Per/acre Reimburesment Rate]],0)</f>
        <v>0</v>
      </c>
    </row>
    <row r="7" spans="1:11" x14ac:dyDescent="0.3">
      <c r="A7" s="4" t="s">
        <v>50</v>
      </c>
      <c r="B7" s="4" t="s">
        <v>64</v>
      </c>
      <c r="C7" s="13">
        <f>IF(Table247[[#This Row],[Product Type]]="Urease Inhibitor",8,10)</f>
        <v>10</v>
      </c>
      <c r="D7" s="13">
        <f>Table247[[#This Row],[Regular Product Price/Acre]]*0.75</f>
        <v>0</v>
      </c>
      <c r="E7" s="63">
        <f>MIN(Table247[[#This Row],[Price Limit: Product Type]],Table247[[#This Row],[Price Limit: 75% of Product Price ]])</f>
        <v>0</v>
      </c>
      <c r="F7" s="66"/>
      <c r="G7" s="67"/>
      <c r="H7" s="8">
        <f>Table247[[#This Row],[Regular Product Price/Acre]]-Table247[[#This Row],[Discount Value/Acre (for farmer)]]</f>
        <v>0</v>
      </c>
      <c r="I7" s="6">
        <f>MIN(Table247[[#This Row],[Price Limit: Product Type]],Table247[[#This Row],[Price Limit: 75% of Product Price ]],1.25*Table247[[#This Row],[Discount Value/Acre (for farmer)]])</f>
        <v>0</v>
      </c>
      <c r="J7" s="12">
        <f>Table247[[#This Row],[Per/acre Reimburesment Rate]]-Table247[[#This Row],[Discount Value/Acre (for farmer)]]</f>
        <v>0</v>
      </c>
      <c r="K7" s="10">
        <f>IFERROR(10000/Table247[[#This Row],[Per/acre Reimburesment Rate]],0)</f>
        <v>0</v>
      </c>
    </row>
    <row r="8" spans="1:11" x14ac:dyDescent="0.3">
      <c r="A8" s="4" t="s">
        <v>51</v>
      </c>
      <c r="B8" s="4" t="s">
        <v>64</v>
      </c>
      <c r="C8" s="13">
        <f>IF(Table247[[#This Row],[Product Type]]="Urease Inhibitor",8,10)</f>
        <v>10</v>
      </c>
      <c r="D8" s="13">
        <f>Table247[[#This Row],[Regular Product Price/Acre]]*0.75</f>
        <v>0</v>
      </c>
      <c r="E8" s="63">
        <f>MIN(Table247[[#This Row],[Price Limit: Product Type]],Table247[[#This Row],[Price Limit: 75% of Product Price ]])</f>
        <v>0</v>
      </c>
      <c r="F8" s="66"/>
      <c r="G8" s="67"/>
      <c r="H8" s="8">
        <f>Table247[[#This Row],[Regular Product Price/Acre]]-Table247[[#This Row],[Discount Value/Acre (for farmer)]]</f>
        <v>0</v>
      </c>
      <c r="I8" s="6">
        <f>MIN(Table247[[#This Row],[Price Limit: Product Type]],Table247[[#This Row],[Price Limit: 75% of Product Price ]],1.25*Table247[[#This Row],[Discount Value/Acre (for farmer)]])</f>
        <v>0</v>
      </c>
      <c r="J8" s="12">
        <f>Table247[[#This Row],[Per/acre Reimburesment Rate]]-Table247[[#This Row],[Discount Value/Acre (for farmer)]]</f>
        <v>0</v>
      </c>
      <c r="K8" s="10">
        <f>IFERROR(10000/Table247[[#This Row],[Per/acre Reimburesment Rate]],0)</f>
        <v>0</v>
      </c>
    </row>
    <row r="9" spans="1:11" x14ac:dyDescent="0.3">
      <c r="A9" s="4" t="s">
        <v>52</v>
      </c>
      <c r="B9" s="4" t="s">
        <v>64</v>
      </c>
      <c r="C9" s="13">
        <f>IF(Table247[[#This Row],[Product Type]]="Urease Inhibitor",8,10)</f>
        <v>10</v>
      </c>
      <c r="D9" s="13">
        <f>Table247[[#This Row],[Regular Product Price/Acre]]*0.75</f>
        <v>0</v>
      </c>
      <c r="E9" s="63">
        <f>MIN(Table247[[#This Row],[Price Limit: Product Type]],Table247[[#This Row],[Price Limit: 75% of Product Price ]])</f>
        <v>0</v>
      </c>
      <c r="F9" s="66"/>
      <c r="G9" s="67"/>
      <c r="H9" s="8">
        <f>Table247[[#This Row],[Regular Product Price/Acre]]-Table247[[#This Row],[Discount Value/Acre (for farmer)]]</f>
        <v>0</v>
      </c>
      <c r="I9" s="6">
        <f>MIN(Table247[[#This Row],[Price Limit: Product Type]],Table247[[#This Row],[Price Limit: 75% of Product Price ]],1.25*Table247[[#This Row],[Discount Value/Acre (for farmer)]])</f>
        <v>0</v>
      </c>
      <c r="J9" s="12">
        <f>Table247[[#This Row],[Per/acre Reimburesment Rate]]-Table247[[#This Row],[Discount Value/Acre (for farmer)]]</f>
        <v>0</v>
      </c>
      <c r="K9" s="10">
        <f>IFERROR(10000/Table247[[#This Row],[Per/acre Reimburesment Rate]],0)</f>
        <v>0</v>
      </c>
    </row>
    <row r="10" spans="1:11" x14ac:dyDescent="0.3">
      <c r="A10" s="4" t="s">
        <v>53</v>
      </c>
      <c r="B10" s="4" t="s">
        <v>64</v>
      </c>
      <c r="C10" s="13">
        <f>IF(Table247[[#This Row],[Product Type]]="Urease Inhibitor",8,10)</f>
        <v>10</v>
      </c>
      <c r="D10" s="13">
        <f>Table247[[#This Row],[Regular Product Price/Acre]]*0.75</f>
        <v>0</v>
      </c>
      <c r="E10" s="63">
        <f>MIN(Table247[[#This Row],[Price Limit: Product Type]],Table247[[#This Row],[Price Limit: 75% of Product Price ]])</f>
        <v>0</v>
      </c>
      <c r="F10" s="66"/>
      <c r="G10" s="67"/>
      <c r="H10" s="8">
        <f>Table247[[#This Row],[Regular Product Price/Acre]]-Table247[[#This Row],[Discount Value/Acre (for farmer)]]</f>
        <v>0</v>
      </c>
      <c r="I10" s="6">
        <f>MIN(Table247[[#This Row],[Price Limit: Product Type]],Table247[[#This Row],[Price Limit: 75% of Product Price ]],1.25*Table247[[#This Row],[Discount Value/Acre (for farmer)]])</f>
        <v>0</v>
      </c>
      <c r="J10" s="12">
        <f>Table247[[#This Row],[Per/acre Reimburesment Rate]]-Table247[[#This Row],[Discount Value/Acre (for farmer)]]</f>
        <v>0</v>
      </c>
      <c r="K10" s="10">
        <f>IFERROR(10000/Table247[[#This Row],[Per/acre Reimburesment Rate]],0)</f>
        <v>0</v>
      </c>
    </row>
    <row r="11" spans="1:11" x14ac:dyDescent="0.3">
      <c r="A11" s="4" t="s">
        <v>54</v>
      </c>
      <c r="B11" s="4" t="s">
        <v>64</v>
      </c>
      <c r="C11" s="13">
        <f>IF(Table247[[#This Row],[Product Type]]="Urease Inhibitor",8,10)</f>
        <v>10</v>
      </c>
      <c r="D11" s="13">
        <f>Table247[[#This Row],[Regular Product Price/Acre]]*0.75</f>
        <v>0</v>
      </c>
      <c r="E11" s="63">
        <f>MIN(Table247[[#This Row],[Price Limit: Product Type]],Table247[[#This Row],[Price Limit: 75% of Product Price ]])</f>
        <v>0</v>
      </c>
      <c r="F11" s="66"/>
      <c r="G11" s="67"/>
      <c r="H11" s="8">
        <f>Table247[[#This Row],[Regular Product Price/Acre]]-Table247[[#This Row],[Discount Value/Acre (for farmer)]]</f>
        <v>0</v>
      </c>
      <c r="I11" s="6">
        <f>MIN(Table247[[#This Row],[Price Limit: Product Type]],Table247[[#This Row],[Price Limit: 75% of Product Price ]],1.25*Table247[[#This Row],[Discount Value/Acre (for farmer)]])</f>
        <v>0</v>
      </c>
      <c r="J11" s="12">
        <f>Table247[[#This Row],[Per/acre Reimburesment Rate]]-Table247[[#This Row],[Discount Value/Acre (for farmer)]]</f>
        <v>0</v>
      </c>
      <c r="K11" s="10">
        <f>IFERROR(10000/Table247[[#This Row],[Per/acre Reimburesment Rate]],0)</f>
        <v>0</v>
      </c>
    </row>
    <row r="12" spans="1:11" x14ac:dyDescent="0.3">
      <c r="A12" s="4" t="s">
        <v>139</v>
      </c>
      <c r="B12" s="4" t="s">
        <v>64</v>
      </c>
      <c r="C12" s="13">
        <f>IF(Table247[[#This Row],[Product Type]]="Urease Inhibitor",8,10)</f>
        <v>10</v>
      </c>
      <c r="D12" s="13">
        <f>Table247[[#This Row],[Regular Product Price/Acre]]*0.75</f>
        <v>0</v>
      </c>
      <c r="E12" s="63">
        <f>MIN(Table247[[#This Row],[Price Limit: Product Type]],Table247[[#This Row],[Price Limit: 75% of Product Price ]])</f>
        <v>0</v>
      </c>
      <c r="F12" s="66"/>
      <c r="G12" s="67"/>
      <c r="H12" s="8">
        <f>Table247[[#This Row],[Regular Product Price/Acre]]-Table247[[#This Row],[Discount Value/Acre (for farmer)]]</f>
        <v>0</v>
      </c>
      <c r="I12" s="6">
        <f>MIN(Table247[[#This Row],[Price Limit: Product Type]],Table247[[#This Row],[Price Limit: 75% of Product Price ]],1.25*Table247[[#This Row],[Discount Value/Acre (for farmer)]])</f>
        <v>0</v>
      </c>
      <c r="J12" s="12">
        <f>Table247[[#This Row],[Per/acre Reimburesment Rate]]-Table247[[#This Row],[Discount Value/Acre (for farmer)]]</f>
        <v>0</v>
      </c>
      <c r="K12" s="10">
        <f>IFERROR(10000/Table247[[#This Row],[Per/acre Reimburesment Rate]],0)</f>
        <v>0</v>
      </c>
    </row>
    <row r="13" spans="1:11" x14ac:dyDescent="0.3">
      <c r="A13" s="4" t="s">
        <v>55</v>
      </c>
      <c r="B13" s="4" t="s">
        <v>71</v>
      </c>
      <c r="C13" s="13">
        <f>IF(Table247[[#This Row],[Product Type]]="Urease Inhibitor",8,10)</f>
        <v>8</v>
      </c>
      <c r="D13" s="13">
        <f>Table247[[#This Row],[Regular Product Price/Acre]]*0.75</f>
        <v>0</v>
      </c>
      <c r="E13" s="63">
        <f>MIN(Table247[[#This Row],[Price Limit: Product Type]],Table247[[#This Row],[Price Limit: 75% of Product Price ]])</f>
        <v>0</v>
      </c>
      <c r="F13" s="66"/>
      <c r="G13" s="67"/>
      <c r="H13" s="8">
        <f>Table247[[#This Row],[Regular Product Price/Acre]]-Table247[[#This Row],[Discount Value/Acre (for farmer)]]</f>
        <v>0</v>
      </c>
      <c r="I13" s="6">
        <f>MIN(Table247[[#This Row],[Price Limit: Product Type]],Table247[[#This Row],[Price Limit: 75% of Product Price ]],1.25*Table247[[#This Row],[Discount Value/Acre (for farmer)]])</f>
        <v>0</v>
      </c>
      <c r="J13" s="12">
        <f>Table247[[#This Row],[Per/acre Reimburesment Rate]]-Table247[[#This Row],[Discount Value/Acre (for farmer)]]</f>
        <v>0</v>
      </c>
      <c r="K13" s="10">
        <f>IFERROR(10000/Table247[[#This Row],[Per/acre Reimburesment Rate]],0)</f>
        <v>0</v>
      </c>
    </row>
    <row r="14" spans="1:11" x14ac:dyDescent="0.3">
      <c r="A14" s="4" t="s">
        <v>56</v>
      </c>
      <c r="B14" s="4" t="s">
        <v>71</v>
      </c>
      <c r="C14" s="13">
        <f>IF(Table247[[#This Row],[Product Type]]="Urease Inhibitor",8,10)</f>
        <v>8</v>
      </c>
      <c r="D14" s="13">
        <f>Table247[[#This Row],[Regular Product Price/Acre]]*0.75</f>
        <v>0</v>
      </c>
      <c r="E14" s="63">
        <f>MIN(Table247[[#This Row],[Price Limit: Product Type]],Table247[[#This Row],[Price Limit: 75% of Product Price ]])</f>
        <v>0</v>
      </c>
      <c r="F14" s="66"/>
      <c r="G14" s="67"/>
      <c r="H14" s="8">
        <f>Table247[[#This Row],[Regular Product Price/Acre]]-Table247[[#This Row],[Discount Value/Acre (for farmer)]]</f>
        <v>0</v>
      </c>
      <c r="I14" s="6">
        <f>MIN(Table247[[#This Row],[Price Limit: Product Type]],Table247[[#This Row],[Price Limit: 75% of Product Price ]],1.25*Table247[[#This Row],[Discount Value/Acre (for farmer)]])</f>
        <v>0</v>
      </c>
      <c r="J14" s="12">
        <f>Table247[[#This Row],[Per/acre Reimburesment Rate]]-Table247[[#This Row],[Discount Value/Acre (for farmer)]]</f>
        <v>0</v>
      </c>
      <c r="K14" s="10">
        <f>IFERROR(10000/Table247[[#This Row],[Per/acre Reimburesment Rate]],0)</f>
        <v>0</v>
      </c>
    </row>
    <row r="15" spans="1:11" x14ac:dyDescent="0.3">
      <c r="A15" s="4" t="s">
        <v>57</v>
      </c>
      <c r="B15" s="4" t="s">
        <v>71</v>
      </c>
      <c r="C15" s="13">
        <f>IF(Table247[[#This Row],[Product Type]]="Urease Inhibitor",8,10)</f>
        <v>8</v>
      </c>
      <c r="D15" s="13">
        <f>Table247[[#This Row],[Regular Product Price/Acre]]*0.75</f>
        <v>0</v>
      </c>
      <c r="E15" s="63">
        <f>MIN(Table247[[#This Row],[Price Limit: Product Type]],Table247[[#This Row],[Price Limit: 75% of Product Price ]])</f>
        <v>0</v>
      </c>
      <c r="F15" s="66"/>
      <c r="G15" s="67"/>
      <c r="H15" s="8">
        <f>Table247[[#This Row],[Regular Product Price/Acre]]-Table247[[#This Row],[Discount Value/Acre (for farmer)]]</f>
        <v>0</v>
      </c>
      <c r="I15" s="6">
        <f>MIN(Table247[[#This Row],[Price Limit: Product Type]],Table247[[#This Row],[Price Limit: 75% of Product Price ]],1.25*Table247[[#This Row],[Discount Value/Acre (for farmer)]])</f>
        <v>0</v>
      </c>
      <c r="J15" s="12">
        <f>Table247[[#This Row],[Per/acre Reimburesment Rate]]-Table247[[#This Row],[Discount Value/Acre (for farmer)]]</f>
        <v>0</v>
      </c>
      <c r="K15" s="10">
        <f>IFERROR(10000/Table247[[#This Row],[Per/acre Reimburesment Rate]],0)</f>
        <v>0</v>
      </c>
    </row>
    <row r="16" spans="1:11" x14ac:dyDescent="0.3">
      <c r="A16" s="4" t="s">
        <v>58</v>
      </c>
      <c r="B16" s="4" t="s">
        <v>71</v>
      </c>
      <c r="C16" s="13">
        <f>IF(Table247[[#This Row],[Product Type]]="Urease Inhibitor",8,10)</f>
        <v>8</v>
      </c>
      <c r="D16" s="13">
        <f>Table247[[#This Row],[Regular Product Price/Acre]]*0.75</f>
        <v>0</v>
      </c>
      <c r="E16" s="63">
        <f>MIN(Table247[[#This Row],[Price Limit: Product Type]],Table247[[#This Row],[Price Limit: 75% of Product Price ]])</f>
        <v>0</v>
      </c>
      <c r="F16" s="66"/>
      <c r="G16" s="67"/>
      <c r="H16" s="8">
        <f>Table247[[#This Row],[Regular Product Price/Acre]]-Table247[[#This Row],[Discount Value/Acre (for farmer)]]</f>
        <v>0</v>
      </c>
      <c r="I16" s="6">
        <f>MIN(Table247[[#This Row],[Price Limit: Product Type]],Table247[[#This Row],[Price Limit: 75% of Product Price ]],1.25*Table247[[#This Row],[Discount Value/Acre (for farmer)]])</f>
        <v>0</v>
      </c>
      <c r="J16" s="12">
        <f>Table247[[#This Row],[Per/acre Reimburesment Rate]]-Table247[[#This Row],[Discount Value/Acre (for farmer)]]</f>
        <v>0</v>
      </c>
      <c r="K16" s="10">
        <f>IFERROR(10000/Table247[[#This Row],[Per/acre Reimburesment Rate]],0)</f>
        <v>0</v>
      </c>
    </row>
    <row r="17" spans="1:11" x14ac:dyDescent="0.3">
      <c r="A17" s="4" t="s">
        <v>59</v>
      </c>
      <c r="B17" s="4" t="s">
        <v>71</v>
      </c>
      <c r="C17" s="13">
        <f>IF(Table247[[#This Row],[Product Type]]="Urease Inhibitor",8,10)</f>
        <v>8</v>
      </c>
      <c r="D17" s="13">
        <f>Table247[[#This Row],[Regular Product Price/Acre]]*0.75</f>
        <v>0</v>
      </c>
      <c r="E17" s="63">
        <f>MIN(Table247[[#This Row],[Price Limit: Product Type]],Table247[[#This Row],[Price Limit: 75% of Product Price ]])</f>
        <v>0</v>
      </c>
      <c r="F17" s="66"/>
      <c r="G17" s="67"/>
      <c r="H17" s="8">
        <f>Table247[[#This Row],[Regular Product Price/Acre]]-Table247[[#This Row],[Discount Value/Acre (for farmer)]]</f>
        <v>0</v>
      </c>
      <c r="I17" s="6">
        <f>MIN(Table247[[#This Row],[Price Limit: Product Type]],Table247[[#This Row],[Price Limit: 75% of Product Price ]],1.25*Table247[[#This Row],[Discount Value/Acre (for farmer)]])</f>
        <v>0</v>
      </c>
      <c r="J17" s="12">
        <f>Table247[[#This Row],[Per/acre Reimburesment Rate]]-Table247[[#This Row],[Discount Value/Acre (for farmer)]]</f>
        <v>0</v>
      </c>
      <c r="K17" s="10">
        <f>IFERROR(10000/Table247[[#This Row],[Per/acre Reimburesment Rate]],0)</f>
        <v>0</v>
      </c>
    </row>
    <row r="18" spans="1:11" x14ac:dyDescent="0.3">
      <c r="A18" s="4" t="s">
        <v>60</v>
      </c>
      <c r="B18" s="4" t="s">
        <v>71</v>
      </c>
      <c r="C18" s="13">
        <f>IF(Table247[[#This Row],[Product Type]]="Urease Inhibitor",8,10)</f>
        <v>8</v>
      </c>
      <c r="D18" s="13">
        <f>Table247[[#This Row],[Regular Product Price/Acre]]*0.75</f>
        <v>0</v>
      </c>
      <c r="E18" s="63">
        <f>MIN(Table247[[#This Row],[Price Limit: Product Type]],Table247[[#This Row],[Price Limit: 75% of Product Price ]])</f>
        <v>0</v>
      </c>
      <c r="F18" s="66"/>
      <c r="G18" s="67"/>
      <c r="H18" s="8">
        <f>Table247[[#This Row],[Regular Product Price/Acre]]-Table247[[#This Row],[Discount Value/Acre (for farmer)]]</f>
        <v>0</v>
      </c>
      <c r="I18" s="6">
        <f>MIN(Table247[[#This Row],[Price Limit: Product Type]],Table247[[#This Row],[Price Limit: 75% of Product Price ]],1.25*Table247[[#This Row],[Discount Value/Acre (for farmer)]])</f>
        <v>0</v>
      </c>
      <c r="J18" s="12">
        <f>Table247[[#This Row],[Per/acre Reimburesment Rate]]-Table247[[#This Row],[Discount Value/Acre (for farmer)]]</f>
        <v>0</v>
      </c>
      <c r="K18" s="10">
        <f>IFERROR(10000/Table247[[#This Row],[Per/acre Reimburesment Rate]],0)</f>
        <v>0</v>
      </c>
    </row>
    <row r="19" spans="1:11" x14ac:dyDescent="0.3">
      <c r="A19" s="4" t="s">
        <v>61</v>
      </c>
      <c r="B19" s="4" t="s">
        <v>71</v>
      </c>
      <c r="C19" s="13">
        <f>IF(Table247[[#This Row],[Product Type]]="Urease Inhibitor",8,10)</f>
        <v>8</v>
      </c>
      <c r="D19" s="13">
        <f>Table247[[#This Row],[Regular Product Price/Acre]]*0.75</f>
        <v>0</v>
      </c>
      <c r="E19" s="63">
        <f>MIN(Table247[[#This Row],[Price Limit: Product Type]],Table247[[#This Row],[Price Limit: 75% of Product Price ]])</f>
        <v>0</v>
      </c>
      <c r="F19" s="66"/>
      <c r="G19" s="67"/>
      <c r="H19" s="8">
        <f>Table247[[#This Row],[Regular Product Price/Acre]]-Table247[[#This Row],[Discount Value/Acre (for farmer)]]</f>
        <v>0</v>
      </c>
      <c r="I19" s="6">
        <f>MIN(Table247[[#This Row],[Price Limit: Product Type]],Table247[[#This Row],[Price Limit: 75% of Product Price ]],1.25*Table247[[#This Row],[Discount Value/Acre (for farmer)]])</f>
        <v>0</v>
      </c>
      <c r="J19" s="12">
        <f>Table247[[#This Row],[Per/acre Reimburesment Rate]]-Table247[[#This Row],[Discount Value/Acre (for farmer)]]</f>
        <v>0</v>
      </c>
      <c r="K19" s="10">
        <f>IFERROR(10000/Table247[[#This Row],[Per/acre Reimburesment Rate]],0)</f>
        <v>0</v>
      </c>
    </row>
    <row r="20" spans="1:11" x14ac:dyDescent="0.3">
      <c r="A20" s="4" t="s">
        <v>62</v>
      </c>
      <c r="B20" s="4" t="s">
        <v>71</v>
      </c>
      <c r="C20" s="13">
        <f>IF(Table247[[#This Row],[Product Type]]="Urease Inhibitor",8,10)</f>
        <v>8</v>
      </c>
      <c r="D20" s="13">
        <f>Table247[[#This Row],[Regular Product Price/Acre]]*0.75</f>
        <v>0</v>
      </c>
      <c r="E20" s="63">
        <f>MIN(Table247[[#This Row],[Price Limit: Product Type]],Table247[[#This Row],[Price Limit: 75% of Product Price ]])</f>
        <v>0</v>
      </c>
      <c r="F20" s="66"/>
      <c r="G20" s="67"/>
      <c r="H20" s="8">
        <f>Table247[[#This Row],[Regular Product Price/Acre]]-Table247[[#This Row],[Discount Value/Acre (for farmer)]]</f>
        <v>0</v>
      </c>
      <c r="I20" s="6">
        <f>MIN(Table247[[#This Row],[Price Limit: Product Type]],Table247[[#This Row],[Price Limit: 75% of Product Price ]],1.25*Table247[[#This Row],[Discount Value/Acre (for farmer)]])</f>
        <v>0</v>
      </c>
      <c r="J20" s="12">
        <f>Table247[[#This Row],[Per/acre Reimburesment Rate]]-Table247[[#This Row],[Discount Value/Acre (for farmer)]]</f>
        <v>0</v>
      </c>
      <c r="K20" s="10">
        <f>IFERROR(10000/Table247[[#This Row],[Per/acre Reimburesment Rate]],0)</f>
        <v>0</v>
      </c>
    </row>
    <row r="21" spans="1:11" x14ac:dyDescent="0.3">
      <c r="A21" s="4" t="s">
        <v>140</v>
      </c>
      <c r="B21" s="4" t="s">
        <v>71</v>
      </c>
      <c r="C21" s="13">
        <f>IF(Table247[[#This Row],[Product Type]]="Urease Inhibitor",8,10)</f>
        <v>8</v>
      </c>
      <c r="D21" s="13">
        <f>Table247[[#This Row],[Regular Product Price/Acre]]*0.75</f>
        <v>0</v>
      </c>
      <c r="E21" s="63">
        <f>MIN(Table247[[#This Row],[Price Limit: Product Type]],Table247[[#This Row],[Price Limit: 75% of Product Price ]])</f>
        <v>0</v>
      </c>
      <c r="F21" s="66"/>
      <c r="G21" s="67"/>
      <c r="H21" s="8">
        <f>Table247[[#This Row],[Regular Product Price/Acre]]-Table247[[#This Row],[Discount Value/Acre (for farmer)]]</f>
        <v>0</v>
      </c>
      <c r="I21" s="6">
        <f>MIN(Table247[[#This Row],[Price Limit: Product Type]],Table247[[#This Row],[Price Limit: 75% of Product Price ]],1.25*Table247[[#This Row],[Discount Value/Acre (for farmer)]])</f>
        <v>0</v>
      </c>
      <c r="J21" s="12">
        <f>Table247[[#This Row],[Per/acre Reimburesment Rate]]-Table247[[#This Row],[Discount Value/Acre (for farmer)]]</f>
        <v>0</v>
      </c>
      <c r="K21" s="10">
        <f>IFERROR(10000/Table247[[#This Row],[Per/acre Reimburesment Rate]],0)</f>
        <v>0</v>
      </c>
    </row>
    <row r="22" spans="1:11" x14ac:dyDescent="0.3">
      <c r="A22" s="4" t="s">
        <v>63</v>
      </c>
      <c r="B22" s="4" t="s">
        <v>71</v>
      </c>
      <c r="C22" s="13">
        <f>IF(Table247[[#This Row],[Product Type]]="Urease Inhibitor",8,10)</f>
        <v>8</v>
      </c>
      <c r="D22" s="13">
        <f>Table247[[#This Row],[Regular Product Price/Acre]]*0.75</f>
        <v>0</v>
      </c>
      <c r="E22" s="63">
        <f>MIN(Table247[[#This Row],[Price Limit: Product Type]],Table247[[#This Row],[Price Limit: 75% of Product Price ]])</f>
        <v>0</v>
      </c>
      <c r="F22" s="66"/>
      <c r="G22" s="67"/>
      <c r="H22" s="8">
        <f>Table247[[#This Row],[Regular Product Price/Acre]]-Table247[[#This Row],[Discount Value/Acre (for farmer)]]</f>
        <v>0</v>
      </c>
      <c r="I22" s="6">
        <f>MIN(Table247[[#This Row],[Price Limit: Product Type]],Table247[[#This Row],[Price Limit: 75% of Product Price ]],1.25*Table247[[#This Row],[Discount Value/Acre (for farmer)]])</f>
        <v>0</v>
      </c>
      <c r="J22" s="12">
        <f>Table247[[#This Row],[Per/acre Reimburesment Rate]]-Table247[[#This Row],[Discount Value/Acre (for farmer)]]</f>
        <v>0</v>
      </c>
      <c r="K22" s="10">
        <f>IFERROR(10000/Table247[[#This Row],[Per/acre Reimburesment Rate]],0)</f>
        <v>0</v>
      </c>
    </row>
    <row r="23" spans="1:11" x14ac:dyDescent="0.3">
      <c r="A23" s="4" t="s">
        <v>44</v>
      </c>
      <c r="B23" s="4" t="s">
        <v>4</v>
      </c>
      <c r="C23" s="13">
        <f>IF(Table247[[#This Row],[Product Type]]="Urease Inhibitor",8,10)</f>
        <v>10</v>
      </c>
      <c r="D23" s="13">
        <f>Table247[[#This Row],[Regular Product Price/Acre]]*0.75</f>
        <v>0</v>
      </c>
      <c r="E23" s="63">
        <f>MIN(Table247[[#This Row],[Price Limit: Product Type]],Table247[[#This Row],[Price Limit: 75% of Product Price ]])</f>
        <v>0</v>
      </c>
      <c r="F23" s="66"/>
      <c r="G23" s="67"/>
      <c r="H23" s="8">
        <f>Table247[[#This Row],[Regular Product Price/Acre]]-Table247[[#This Row],[Discount Value/Acre (for farmer)]]</f>
        <v>0</v>
      </c>
      <c r="I23" s="6">
        <f>MIN(Table247[[#This Row],[Price Limit: Product Type]],Table247[[#This Row],[Price Limit: 75% of Product Price ]],1.25*Table247[[#This Row],[Discount Value/Acre (for farmer)]])</f>
        <v>0</v>
      </c>
      <c r="J23" s="12">
        <f>Table247[[#This Row],[Per/acre Reimburesment Rate]]-Table247[[#This Row],[Discount Value/Acre (for farmer)]]</f>
        <v>0</v>
      </c>
      <c r="K23" s="10">
        <f>IFERROR(10000/Table247[[#This Row],[Per/acre Reimburesment Rate]],0)</f>
        <v>0</v>
      </c>
    </row>
    <row r="24" spans="1:11" ht="21" customHeight="1" thickBot="1" x14ac:dyDescent="0.35">
      <c r="A24" s="4" t="s">
        <v>45</v>
      </c>
      <c r="B24" s="4" t="s">
        <v>4</v>
      </c>
      <c r="C24" s="13">
        <f>IF(Table247[[#This Row],[Product Type]]="Urease Inhibitor",8,10)</f>
        <v>10</v>
      </c>
      <c r="D24" s="13">
        <f>Table247[[#This Row],[Regular Product Price/Acre]]*0.75</f>
        <v>0</v>
      </c>
      <c r="E24" s="63">
        <f>MIN(Table247[[#This Row],[Price Limit: Product Type]],Table247[[#This Row],[Price Limit: 75% of Product Price ]])</f>
        <v>0</v>
      </c>
      <c r="F24" s="68"/>
      <c r="G24" s="69"/>
      <c r="H24" s="8">
        <f>Table247[[#This Row],[Regular Product Price/Acre]]-Table247[[#This Row],[Discount Value/Acre (for farmer)]]</f>
        <v>0</v>
      </c>
      <c r="I24" s="6">
        <f>MIN(Table247[[#This Row],[Price Limit: Product Type]],Table247[[#This Row],[Price Limit: 75% of Product Price ]],1.25*Table247[[#This Row],[Discount Value/Acre (for farmer)]])</f>
        <v>0</v>
      </c>
      <c r="J24" s="12">
        <f>Table247[[#This Row],[Per/acre Reimburesment Rate]]-Table247[[#This Row],[Discount Value/Acre (for farmer)]]</f>
        <v>0</v>
      </c>
      <c r="K24" s="10">
        <f>IFERROR(10000/Table247[[#This Row],[Per/acre Reimburesment Rate]],0)</f>
        <v>0</v>
      </c>
    </row>
    <row r="25" spans="1:11" x14ac:dyDescent="0.3">
      <c r="G25" s="58"/>
    </row>
    <row r="26" spans="1:11" s="4" customFormat="1" ht="126.75" customHeight="1" x14ac:dyDescent="0.3">
      <c r="C26" s="54" t="s">
        <v>94</v>
      </c>
      <c r="D26" s="54"/>
      <c r="E26" s="24"/>
      <c r="G26" s="9" t="s">
        <v>130</v>
      </c>
      <c r="H26" s="11" t="s">
        <v>129</v>
      </c>
      <c r="I26" s="22" t="s">
        <v>131</v>
      </c>
    </row>
  </sheetData>
  <sheetProtection algorithmName="SHA-512" hashValue="k9HL+Q0ycSWHFSBUZ45c8TvyZPJQ05OYkuF63TmOmFh4gngd+id9CLm4z3Y3mkhYfGWHr3ZCKnL2J8cWJk/69Q==" saltValue="KWrnYgGlSRxlDRPSIlweug==" spinCount="100000" sheet="1" objects="1" scenarios="1"/>
  <protectedRanges>
    <protectedRange algorithmName="SHA-512" hashValue="ZQzIDr2a5ZHDeiEd71ZhjCaO4N6X74oRnaVgi6Iz2r2AEgv75co8ZZHVUGQgIfI3PAqsZ3C6RHXcGCwvRogOeQ==" saltValue="v+81EkWDIdhuLCo7r71TOw==" spinCount="100000" sqref="A26:K26" name="Row 24"/>
    <protectedRange algorithmName="SHA-512" hashValue="OmyY3Yg+rK1eqpHKkrjYLsXxTzSTR8mE/fnoihqPHxSz7UvCcJYQMqDsbtqKev7QhxCUCfmkSwp+HDrVLhfHbA==" saltValue="auDsXh7qlB3PXSpZuQFySw==" spinCount="100000" sqref="A2:E24" name="Columns A0C"/>
    <protectedRange algorithmName="SHA-512" hashValue="BAbRxegwymOj8N1oCDDyF8EUSYvLejf/YlTYWrMiDEi7cFwGfksMALbRRXrkQLpEak+CXLgKgwLJo/b9f95oxw==" saltValue="rdcfrgl7bWHQuRLYaM8N+w==" spinCount="100000" sqref="A1" name="Row 1"/>
    <protectedRange algorithmName="SHA-512" hashValue="cnZ/vw8ZQCCHjI360ZBsjjnvNet+UGnV6dCFmIQ6g+gkS88UgxeE19xTxvBRfvpVfXgI/E9G+QWWfMHlC6uwwQ==" saltValue="L7WuddaqUL8SdUI9TH1JFw==" spinCount="100000" sqref="H2:K24" name="Column H K"/>
  </protectedRanges>
  <mergeCells count="2">
    <mergeCell ref="C26:D26"/>
    <mergeCell ref="A1:K1"/>
  </mergeCells>
  <conditionalFormatting sqref="C3:C24">
    <cfRule type="expression" dxfId="81" priority="2">
      <formula>$C3&lt;$D3</formula>
    </cfRule>
  </conditionalFormatting>
  <conditionalFormatting sqref="D3:D24">
    <cfRule type="expression" dxfId="80" priority="1">
      <formula>$D3&lt;$C3</formula>
    </cfRule>
  </conditionalFormatting>
  <conditionalFormatting sqref="G3:G24">
    <cfRule type="expression" dxfId="79" priority="21">
      <formula>IF(AND($B3="Nitrification Inhibitor",$G3&gt;10),1)</formula>
    </cfRule>
  </conditionalFormatting>
  <conditionalFormatting sqref="G3:G25">
    <cfRule type="expression" dxfId="78" priority="22">
      <formula>IF(AND($B3="Controlled Release Fertilizer",$G3&gt;10),1)</formula>
    </cfRule>
    <cfRule type="expression" dxfId="77" priority="23">
      <formula>IF(AND($B3="Urease Inhibitor",$G3&gt;8),1)</formula>
    </cfRule>
  </conditionalFormatting>
  <conditionalFormatting sqref="H3:H24">
    <cfRule type="expression" dxfId="76" priority="7">
      <formula>IF($H3&lt;(0.25*$F3),1)</formula>
    </cfRule>
  </conditionalFormatting>
  <conditionalFormatting sqref="J3:J24">
    <cfRule type="cellIs" dxfId="75" priority="3" operator="lessThan">
      <formula>0</formula>
    </cfRule>
  </conditionalFormatting>
  <pageMargins left="0.7" right="0.7" top="0.75" bottom="0.75" header="0.3" footer="0.3"/>
  <pageSetup orientation="portrait" horizontalDpi="1200" verticalDpi="1200"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8692801-0FD2-4381-959F-0A89A10A80A6}">
          <x14:formula1>
            <xm:f>'Reporting Form Data'!$A$8:$A$10</xm:f>
          </x14:formula1>
          <xm:sqref>C27:E1048576 C25:E25 B2:B1048576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9ABBC-06E8-4944-8D3A-20F97F8FEB5F}">
  <dimension ref="A1:N26"/>
  <sheetViews>
    <sheetView workbookViewId="0">
      <selection activeCell="L20" sqref="L20"/>
    </sheetView>
  </sheetViews>
  <sheetFormatPr defaultRowHeight="14.4" x14ac:dyDescent="0.3"/>
  <cols>
    <col min="1" max="2" width="24.88671875" customWidth="1"/>
    <col min="3" max="3" width="18.109375" hidden="1" customWidth="1"/>
    <col min="4" max="4" width="19.109375" hidden="1" customWidth="1"/>
    <col min="5" max="5" width="20.88671875" customWidth="1"/>
    <col min="6" max="6" width="18.88671875" customWidth="1"/>
    <col min="7" max="7" width="20.33203125" customWidth="1"/>
    <col min="8" max="8" width="15.6640625" customWidth="1"/>
    <col min="9" max="9" width="23.6640625" customWidth="1"/>
    <col min="10" max="10" width="16.33203125" customWidth="1"/>
    <col min="11" max="11" width="19" customWidth="1"/>
    <col min="12" max="12" width="18.44140625" customWidth="1"/>
    <col min="13" max="13" width="14.88671875" customWidth="1"/>
    <col min="14" max="14" width="18.33203125" customWidth="1"/>
  </cols>
  <sheetData>
    <row r="1" spans="1:14" s="29" customFormat="1" ht="111.75" customHeight="1" thickBot="1" x14ac:dyDescent="0.35">
      <c r="A1" s="56" t="s">
        <v>144</v>
      </c>
      <c r="B1" s="56"/>
      <c r="C1" s="56"/>
      <c r="D1" s="56"/>
      <c r="E1" s="56"/>
      <c r="F1" s="56"/>
      <c r="G1" s="56"/>
      <c r="H1" s="56"/>
      <c r="I1" s="56"/>
      <c r="J1" s="56"/>
      <c r="K1" s="74"/>
    </row>
    <row r="2" spans="1:14" s="15" customFormat="1" ht="43.2" x14ac:dyDescent="0.3">
      <c r="A2" s="15" t="s">
        <v>15</v>
      </c>
      <c r="B2" s="71" t="s">
        <v>0</v>
      </c>
      <c r="C2" s="14" t="s">
        <v>78</v>
      </c>
      <c r="D2" s="14" t="s">
        <v>80</v>
      </c>
      <c r="E2" s="77" t="s">
        <v>81</v>
      </c>
      <c r="F2" s="78" t="s">
        <v>83</v>
      </c>
      <c r="G2" s="21" t="s">
        <v>84</v>
      </c>
      <c r="H2" s="21" t="s">
        <v>85</v>
      </c>
      <c r="I2" s="7" t="s">
        <v>90</v>
      </c>
      <c r="J2" s="7" t="s">
        <v>86</v>
      </c>
      <c r="K2" s="7" t="s">
        <v>96</v>
      </c>
      <c r="L2" s="7" t="s">
        <v>87</v>
      </c>
      <c r="M2" s="7" t="s">
        <v>82</v>
      </c>
      <c r="N2" s="7" t="s">
        <v>103</v>
      </c>
    </row>
    <row r="3" spans="1:14" x14ac:dyDescent="0.3">
      <c r="A3" s="17" t="s">
        <v>46</v>
      </c>
      <c r="B3" s="72" t="s">
        <v>64</v>
      </c>
      <c r="C3" s="6">
        <f>'1. Product Price Planning'!I3</f>
        <v>0</v>
      </c>
      <c r="D3" s="6">
        <f>'1. Product Price Planning'!J3</f>
        <v>0</v>
      </c>
      <c r="E3" s="79"/>
      <c r="F3" s="80"/>
      <c r="G3" s="10">
        <f>IFERROR(ROUNDUP(IF(Table7[[#This Row],[Planned Number of Total Acres]]&gt;0,Table7[[#This Row],[Planned Number of Total Acres]]/'1. Product Price Planning'!K3),0),0)</f>
        <v>0</v>
      </c>
      <c r="H3" s="10">
        <f>IFERROR(Table7[[#This Row],[Planned Number of Total Acres]]/Table7[[#This Row],[Planned Number of Farms Served]],0)</f>
        <v>0</v>
      </c>
      <c r="I3" s="6">
        <f t="shared" ref="I3:I24" si="0">C3*E3</f>
        <v>0</v>
      </c>
      <c r="J3" s="6">
        <f>I3-L3</f>
        <v>0</v>
      </c>
      <c r="K3" s="6">
        <f>IFERROR(Table7[[#This Row],[Planned Total $ to Farmers]]/Table7[[#This Row],[Planned Number of Farms Served]],0)</f>
        <v>0</v>
      </c>
      <c r="L3" s="6">
        <f t="shared" ref="L3:L24" si="1">(D3*E3)</f>
        <v>0</v>
      </c>
      <c r="M3" s="20">
        <f>IFERROR(J3/I3,0)</f>
        <v>0</v>
      </c>
      <c r="N3" s="10">
        <f>Table7[[#This Row],[Planned Number of Total Acres]]*0.24332</f>
        <v>0</v>
      </c>
    </row>
    <row r="4" spans="1:14" x14ac:dyDescent="0.3">
      <c r="A4" s="18" t="s">
        <v>47</v>
      </c>
      <c r="B4" s="72" t="s">
        <v>64</v>
      </c>
      <c r="C4" s="6">
        <f>'1. Product Price Planning'!I4</f>
        <v>0</v>
      </c>
      <c r="D4" s="6">
        <f>'1. Product Price Planning'!J4</f>
        <v>0</v>
      </c>
      <c r="E4" s="79"/>
      <c r="F4" s="80"/>
      <c r="G4" s="10">
        <f>IFERROR(ROUNDUP(IF(Table7[[#This Row],[Planned Number of Total Acres]]&gt;0,Table7[[#This Row],[Planned Number of Total Acres]]/'1. Product Price Planning'!K4),0),0)</f>
        <v>0</v>
      </c>
      <c r="H4" s="10">
        <f>IFERROR(Table7[[#This Row],[Planned Number of Total Acres]]/Table7[[#This Row],[Planned Number of Farms Served]],0)</f>
        <v>0</v>
      </c>
      <c r="I4" s="6">
        <f t="shared" si="0"/>
        <v>0</v>
      </c>
      <c r="J4" s="6">
        <f>I4-L4</f>
        <v>0</v>
      </c>
      <c r="K4" s="6">
        <f>IFERROR(Table7[[#This Row],[Planned Total $ to Farmers]]/Table7[[#This Row],[Planned Number of Farms Served]],0)</f>
        <v>0</v>
      </c>
      <c r="L4" s="6">
        <f t="shared" si="1"/>
        <v>0</v>
      </c>
      <c r="M4" s="20">
        <f t="shared" ref="M4:M24" si="2">IFERROR(J4/I4,0)</f>
        <v>0</v>
      </c>
      <c r="N4" s="10">
        <f>Table7[[#This Row],[Planned Number of Total Acres]]*0.24332</f>
        <v>0</v>
      </c>
    </row>
    <row r="5" spans="1:14" x14ac:dyDescent="0.3">
      <c r="A5" s="17" t="s">
        <v>48</v>
      </c>
      <c r="B5" s="72" t="s">
        <v>64</v>
      </c>
      <c r="C5" s="6">
        <f>'1. Product Price Planning'!I5</f>
        <v>0</v>
      </c>
      <c r="D5" s="6">
        <f>'1. Product Price Planning'!J5</f>
        <v>0</v>
      </c>
      <c r="E5" s="79"/>
      <c r="F5" s="80"/>
      <c r="G5" s="10">
        <f>IFERROR(ROUNDUP(IF(Table7[[#This Row],[Planned Number of Total Acres]]&gt;0,Table7[[#This Row],[Planned Number of Total Acres]]/'1. Product Price Planning'!K5),0),0)</f>
        <v>0</v>
      </c>
      <c r="H5" s="10">
        <f>IFERROR(Table7[[#This Row],[Planned Number of Total Acres]]/Table7[[#This Row],[Planned Number of Farms Served]],0)</f>
        <v>0</v>
      </c>
      <c r="I5" s="6">
        <f t="shared" si="0"/>
        <v>0</v>
      </c>
      <c r="J5" s="6">
        <f t="shared" ref="J5:J24" si="3">I5-L5</f>
        <v>0</v>
      </c>
      <c r="K5" s="6">
        <f>IFERROR(Table7[[#This Row],[Planned Total $ to Farmers]]/Table7[[#This Row],[Planned Number of Farms Served]],0)</f>
        <v>0</v>
      </c>
      <c r="L5" s="6">
        <f t="shared" si="1"/>
        <v>0</v>
      </c>
      <c r="M5" s="20">
        <f t="shared" si="2"/>
        <v>0</v>
      </c>
      <c r="N5" s="10">
        <f>Table7[[#This Row],[Planned Number of Total Acres]]*0.24332</f>
        <v>0</v>
      </c>
    </row>
    <row r="6" spans="1:14" x14ac:dyDescent="0.3">
      <c r="A6" s="18" t="s">
        <v>49</v>
      </c>
      <c r="B6" s="72" t="s">
        <v>64</v>
      </c>
      <c r="C6" s="6">
        <f>'1. Product Price Planning'!I6</f>
        <v>0</v>
      </c>
      <c r="D6" s="6">
        <f>'1. Product Price Planning'!J6</f>
        <v>0</v>
      </c>
      <c r="E6" s="79"/>
      <c r="F6" s="80"/>
      <c r="G6" s="10">
        <f>IFERROR(ROUNDUP(IF(Table7[[#This Row],[Planned Number of Total Acres]]&gt;0,Table7[[#This Row],[Planned Number of Total Acres]]/'1. Product Price Planning'!K6),0),0)</f>
        <v>0</v>
      </c>
      <c r="H6" s="10">
        <f>IFERROR(Table7[[#This Row],[Planned Number of Total Acres]]/Table7[[#This Row],[Planned Number of Farms Served]],0)</f>
        <v>0</v>
      </c>
      <c r="I6" s="6">
        <f t="shared" si="0"/>
        <v>0</v>
      </c>
      <c r="J6" s="6">
        <f t="shared" si="3"/>
        <v>0</v>
      </c>
      <c r="K6" s="6">
        <f>IFERROR(Table7[[#This Row],[Planned Total $ to Farmers]]/Table7[[#This Row],[Planned Number of Farms Served]],0)</f>
        <v>0</v>
      </c>
      <c r="L6" s="6">
        <f t="shared" si="1"/>
        <v>0</v>
      </c>
      <c r="M6" s="20">
        <f t="shared" si="2"/>
        <v>0</v>
      </c>
      <c r="N6" s="10">
        <f>Table7[[#This Row],[Planned Number of Total Acres]]*0.24332</f>
        <v>0</v>
      </c>
    </row>
    <row r="7" spans="1:14" x14ac:dyDescent="0.3">
      <c r="A7" s="17" t="s">
        <v>50</v>
      </c>
      <c r="B7" s="72" t="s">
        <v>64</v>
      </c>
      <c r="C7" s="6">
        <f>'1. Product Price Planning'!I7</f>
        <v>0</v>
      </c>
      <c r="D7" s="6">
        <f>'1. Product Price Planning'!J7</f>
        <v>0</v>
      </c>
      <c r="E7" s="79"/>
      <c r="F7" s="80"/>
      <c r="G7" s="10">
        <f>IFERROR(ROUNDUP(IF(Table7[[#This Row],[Planned Number of Total Acres]]&gt;0,Table7[[#This Row],[Planned Number of Total Acres]]/'1. Product Price Planning'!K7),0),0)</f>
        <v>0</v>
      </c>
      <c r="H7" s="10">
        <f>IFERROR(Table7[[#This Row],[Planned Number of Total Acres]]/Table7[[#This Row],[Planned Number of Farms Served]],0)</f>
        <v>0</v>
      </c>
      <c r="I7" s="6">
        <f t="shared" si="0"/>
        <v>0</v>
      </c>
      <c r="J7" s="6">
        <f t="shared" si="3"/>
        <v>0</v>
      </c>
      <c r="K7" s="6">
        <f>IFERROR(Table7[[#This Row],[Planned Total $ to Farmers]]/Table7[[#This Row],[Planned Number of Farms Served]],0)</f>
        <v>0</v>
      </c>
      <c r="L7" s="6">
        <f t="shared" si="1"/>
        <v>0</v>
      </c>
      <c r="M7" s="20">
        <f t="shared" si="2"/>
        <v>0</v>
      </c>
      <c r="N7" s="10">
        <f>Table7[[#This Row],[Planned Number of Total Acres]]*0.24332</f>
        <v>0</v>
      </c>
    </row>
    <row r="8" spans="1:14" x14ac:dyDescent="0.3">
      <c r="A8" s="18" t="s">
        <v>51</v>
      </c>
      <c r="B8" s="72" t="s">
        <v>64</v>
      </c>
      <c r="C8" s="6">
        <f>'1. Product Price Planning'!I8</f>
        <v>0</v>
      </c>
      <c r="D8" s="6">
        <f>'1. Product Price Planning'!J8</f>
        <v>0</v>
      </c>
      <c r="E8" s="79"/>
      <c r="F8" s="80"/>
      <c r="G8" s="10">
        <f>IFERROR(ROUNDUP(IF(Table7[[#This Row],[Planned Number of Total Acres]]&gt;0,Table7[[#This Row],[Planned Number of Total Acres]]/'1. Product Price Planning'!K8),0),0)</f>
        <v>0</v>
      </c>
      <c r="H8" s="10">
        <f>IFERROR(Table7[[#This Row],[Planned Number of Total Acres]]/Table7[[#This Row],[Planned Number of Farms Served]],0)</f>
        <v>0</v>
      </c>
      <c r="I8" s="6">
        <f t="shared" si="0"/>
        <v>0</v>
      </c>
      <c r="J8" s="6">
        <f t="shared" si="3"/>
        <v>0</v>
      </c>
      <c r="K8" s="6">
        <f>IFERROR(Table7[[#This Row],[Planned Total $ to Farmers]]/Table7[[#This Row],[Planned Number of Farms Served]],0)</f>
        <v>0</v>
      </c>
      <c r="L8" s="6">
        <f t="shared" si="1"/>
        <v>0</v>
      </c>
      <c r="M8" s="20">
        <f t="shared" si="2"/>
        <v>0</v>
      </c>
      <c r="N8" s="10">
        <f>Table7[[#This Row],[Planned Number of Total Acres]]*0.24332</f>
        <v>0</v>
      </c>
    </row>
    <row r="9" spans="1:14" x14ac:dyDescent="0.3">
      <c r="A9" s="17" t="s">
        <v>52</v>
      </c>
      <c r="B9" s="72" t="s">
        <v>64</v>
      </c>
      <c r="C9" s="6">
        <f>'1. Product Price Planning'!I9</f>
        <v>0</v>
      </c>
      <c r="D9" s="6">
        <f>'1. Product Price Planning'!J9</f>
        <v>0</v>
      </c>
      <c r="E9" s="79"/>
      <c r="F9" s="80"/>
      <c r="G9" s="10">
        <f>IFERROR(ROUNDUP(IF(Table7[[#This Row],[Planned Number of Total Acres]]&gt;0,Table7[[#This Row],[Planned Number of Total Acres]]/'1. Product Price Planning'!K9),0),0)</f>
        <v>0</v>
      </c>
      <c r="H9" s="10">
        <f>IFERROR(Table7[[#This Row],[Planned Number of Total Acres]]/Table7[[#This Row],[Planned Number of Farms Served]],0)</f>
        <v>0</v>
      </c>
      <c r="I9" s="6">
        <f t="shared" si="0"/>
        <v>0</v>
      </c>
      <c r="J9" s="6">
        <f t="shared" si="3"/>
        <v>0</v>
      </c>
      <c r="K9" s="6">
        <f>IFERROR(Table7[[#This Row],[Planned Total $ to Farmers]]/Table7[[#This Row],[Planned Number of Farms Served]],0)</f>
        <v>0</v>
      </c>
      <c r="L9" s="6">
        <f t="shared" si="1"/>
        <v>0</v>
      </c>
      <c r="M9" s="20">
        <f t="shared" si="2"/>
        <v>0</v>
      </c>
      <c r="N9" s="10">
        <f>Table7[[#This Row],[Planned Number of Total Acres]]*0.24332</f>
        <v>0</v>
      </c>
    </row>
    <row r="10" spans="1:14" x14ac:dyDescent="0.3">
      <c r="A10" s="18" t="s">
        <v>53</v>
      </c>
      <c r="B10" s="72" t="s">
        <v>64</v>
      </c>
      <c r="C10" s="6">
        <f>'1. Product Price Planning'!I10</f>
        <v>0</v>
      </c>
      <c r="D10" s="6">
        <f>'1. Product Price Planning'!J10</f>
        <v>0</v>
      </c>
      <c r="E10" s="79"/>
      <c r="F10" s="80"/>
      <c r="G10" s="10">
        <f>IFERROR(ROUNDUP(IF(Table7[[#This Row],[Planned Number of Total Acres]]&gt;0,Table7[[#This Row],[Planned Number of Total Acres]]/'1. Product Price Planning'!K10),0),0)</f>
        <v>0</v>
      </c>
      <c r="H10" s="10">
        <f>IFERROR(Table7[[#This Row],[Planned Number of Total Acres]]/Table7[[#This Row],[Planned Number of Farms Served]],0)</f>
        <v>0</v>
      </c>
      <c r="I10" s="6">
        <f t="shared" si="0"/>
        <v>0</v>
      </c>
      <c r="J10" s="6">
        <f t="shared" si="3"/>
        <v>0</v>
      </c>
      <c r="K10" s="6">
        <f>IFERROR(Table7[[#This Row],[Planned Total $ to Farmers]]/Table7[[#This Row],[Planned Number of Farms Served]],0)</f>
        <v>0</v>
      </c>
      <c r="L10" s="6">
        <f t="shared" si="1"/>
        <v>0</v>
      </c>
      <c r="M10" s="20">
        <f t="shared" si="2"/>
        <v>0</v>
      </c>
      <c r="N10" s="10">
        <f>Table7[[#This Row],[Planned Number of Total Acres]]*0.24332</f>
        <v>0</v>
      </c>
    </row>
    <row r="11" spans="1:14" x14ac:dyDescent="0.3">
      <c r="A11" s="17" t="s">
        <v>54</v>
      </c>
      <c r="B11" s="72" t="s">
        <v>64</v>
      </c>
      <c r="C11" s="6">
        <f>'1. Product Price Planning'!I11</f>
        <v>0</v>
      </c>
      <c r="D11" s="6">
        <f>'1. Product Price Planning'!J11</f>
        <v>0</v>
      </c>
      <c r="E11" s="79"/>
      <c r="F11" s="80"/>
      <c r="G11" s="10">
        <f>IFERROR(ROUNDUP(IF(Table7[[#This Row],[Planned Number of Total Acres]]&gt;0,Table7[[#This Row],[Planned Number of Total Acres]]/'1. Product Price Planning'!K11),0),0)</f>
        <v>0</v>
      </c>
      <c r="H11" s="10">
        <f>IFERROR(Table7[[#This Row],[Planned Number of Total Acres]]/Table7[[#This Row],[Planned Number of Farms Served]],0)</f>
        <v>0</v>
      </c>
      <c r="I11" s="6">
        <f t="shared" si="0"/>
        <v>0</v>
      </c>
      <c r="J11" s="6">
        <f t="shared" si="3"/>
        <v>0</v>
      </c>
      <c r="K11" s="6">
        <f>IFERROR(Table7[[#This Row],[Planned Total $ to Farmers]]/Table7[[#This Row],[Planned Number of Farms Served]],0)</f>
        <v>0</v>
      </c>
      <c r="L11" s="6">
        <f t="shared" si="1"/>
        <v>0</v>
      </c>
      <c r="M11" s="20">
        <f t="shared" si="2"/>
        <v>0</v>
      </c>
      <c r="N11" s="10">
        <f>Table7[[#This Row],[Planned Number of Total Acres]]*0.24332</f>
        <v>0</v>
      </c>
    </row>
    <row r="12" spans="1:14" x14ac:dyDescent="0.3">
      <c r="A12" s="57" t="s">
        <v>139</v>
      </c>
      <c r="B12" s="73" t="s">
        <v>64</v>
      </c>
      <c r="C12" s="6">
        <f>'1. Product Price Planning'!I12</f>
        <v>0</v>
      </c>
      <c r="D12" s="6">
        <f>'1. Product Price Planning'!J12</f>
        <v>0</v>
      </c>
      <c r="E12" s="79"/>
      <c r="F12" s="80"/>
      <c r="G12" s="10">
        <f>IFERROR(ROUNDUP(IF(Table7[[#This Row],[Planned Number of Total Acres]]&gt;0,Table7[[#This Row],[Planned Number of Total Acres]]/'1. Product Price Planning'!K12),0),0)</f>
        <v>0</v>
      </c>
      <c r="H12" s="10">
        <f>IFERROR(Table7[[#This Row],[Planned Number of Total Acres]]/Table7[[#This Row],[Planned Number of Farms Served]],0)</f>
        <v>0</v>
      </c>
      <c r="I12" s="6">
        <f>C12*E12</f>
        <v>0</v>
      </c>
      <c r="J12" s="6">
        <f>I12-L12</f>
        <v>0</v>
      </c>
      <c r="K12" s="6">
        <f>IFERROR(Table7[[#This Row],[Planned Total $ to Farmers]]/Table7[[#This Row],[Planned Number of Farms Served]],0)</f>
        <v>0</v>
      </c>
      <c r="L12" s="6">
        <f>(D12*E12)</f>
        <v>0</v>
      </c>
      <c r="M12" s="20">
        <f>IFERROR(J12/I12,0)</f>
        <v>0</v>
      </c>
      <c r="N12" s="10">
        <f>Table7[[#This Row],[Planned Number of Total Acres]]*0.24332</f>
        <v>0</v>
      </c>
    </row>
    <row r="13" spans="1:14" x14ac:dyDescent="0.3">
      <c r="A13" s="18" t="s">
        <v>55</v>
      </c>
      <c r="B13" s="72" t="s">
        <v>71</v>
      </c>
      <c r="C13" s="6">
        <f>'1. Product Price Planning'!I13</f>
        <v>0</v>
      </c>
      <c r="D13" s="6">
        <f>'1. Product Price Planning'!J13</f>
        <v>0</v>
      </c>
      <c r="E13" s="79"/>
      <c r="F13" s="80"/>
      <c r="G13" s="10">
        <f>IFERROR(ROUNDUP(IF(Table7[[#This Row],[Planned Number of Total Acres]]&gt;0,Table7[[#This Row],[Planned Number of Total Acres]]/'1. Product Price Planning'!K13),0),0)</f>
        <v>0</v>
      </c>
      <c r="H13" s="10">
        <f>IFERROR(Table7[[#This Row],[Planned Number of Total Acres]]/Table7[[#This Row],[Planned Number of Farms Served]],0)</f>
        <v>0</v>
      </c>
      <c r="I13" s="6">
        <f t="shared" si="0"/>
        <v>0</v>
      </c>
      <c r="J13" s="6">
        <f t="shared" si="3"/>
        <v>0</v>
      </c>
      <c r="K13" s="6">
        <f>IFERROR(Table7[[#This Row],[Planned Total $ to Farmers]]/Table7[[#This Row],[Planned Number of Farms Served]],0)</f>
        <v>0</v>
      </c>
      <c r="L13" s="6">
        <f t="shared" si="1"/>
        <v>0</v>
      </c>
      <c r="M13" s="20">
        <f t="shared" si="2"/>
        <v>0</v>
      </c>
      <c r="N13" s="10">
        <f>Table7[[#This Row],[Planned Number of Total Acres]]*0.24332</f>
        <v>0</v>
      </c>
    </row>
    <row r="14" spans="1:14" x14ac:dyDescent="0.3">
      <c r="A14" s="57" t="s">
        <v>56</v>
      </c>
      <c r="B14" s="72" t="s">
        <v>71</v>
      </c>
      <c r="C14" s="6">
        <f>'1. Product Price Planning'!I14</f>
        <v>0</v>
      </c>
      <c r="D14" s="6">
        <f>'1. Product Price Planning'!J14</f>
        <v>0</v>
      </c>
      <c r="E14" s="79"/>
      <c r="F14" s="80"/>
      <c r="G14" s="10">
        <f>IFERROR(ROUNDUP(IF(Table7[[#This Row],[Planned Number of Total Acres]]&gt;0,Table7[[#This Row],[Planned Number of Total Acres]]/'1. Product Price Planning'!K14),0),0)</f>
        <v>0</v>
      </c>
      <c r="H14" s="10">
        <f>IFERROR(Table7[[#This Row],[Planned Number of Total Acres]]/Table7[[#This Row],[Planned Number of Farms Served]],0)</f>
        <v>0</v>
      </c>
      <c r="I14" s="6">
        <f t="shared" si="0"/>
        <v>0</v>
      </c>
      <c r="J14" s="6">
        <f t="shared" si="3"/>
        <v>0</v>
      </c>
      <c r="K14" s="6">
        <f>IFERROR(Table7[[#This Row],[Planned Total $ to Farmers]]/Table7[[#This Row],[Planned Number of Farms Served]],0)</f>
        <v>0</v>
      </c>
      <c r="L14" s="6">
        <f t="shared" si="1"/>
        <v>0</v>
      </c>
      <c r="M14" s="20">
        <f t="shared" si="2"/>
        <v>0</v>
      </c>
      <c r="N14" s="10">
        <f>Table7[[#This Row],[Planned Number of Total Acres]]*0.24332</f>
        <v>0</v>
      </c>
    </row>
    <row r="15" spans="1:14" x14ac:dyDescent="0.3">
      <c r="A15" s="18" t="s">
        <v>57</v>
      </c>
      <c r="B15" s="72" t="s">
        <v>71</v>
      </c>
      <c r="C15" s="6">
        <f>'1. Product Price Planning'!I15</f>
        <v>0</v>
      </c>
      <c r="D15" s="6">
        <f>'1. Product Price Planning'!J15</f>
        <v>0</v>
      </c>
      <c r="E15" s="79"/>
      <c r="F15" s="80"/>
      <c r="G15" s="10">
        <f>IFERROR(ROUNDUP(IF(Table7[[#This Row],[Planned Number of Total Acres]]&gt;0,Table7[[#This Row],[Planned Number of Total Acres]]/'1. Product Price Planning'!K15),0),0)</f>
        <v>0</v>
      </c>
      <c r="H15" s="10">
        <f>IFERROR(Table7[[#This Row],[Planned Number of Total Acres]]/Table7[[#This Row],[Planned Number of Farms Served]],0)</f>
        <v>0</v>
      </c>
      <c r="I15" s="6">
        <f t="shared" si="0"/>
        <v>0</v>
      </c>
      <c r="J15" s="6">
        <f t="shared" si="3"/>
        <v>0</v>
      </c>
      <c r="K15" s="6">
        <f>IFERROR(Table7[[#This Row],[Planned Total $ to Farmers]]/Table7[[#This Row],[Planned Number of Farms Served]],0)</f>
        <v>0</v>
      </c>
      <c r="L15" s="6">
        <f t="shared" si="1"/>
        <v>0</v>
      </c>
      <c r="M15" s="20">
        <f t="shared" si="2"/>
        <v>0</v>
      </c>
      <c r="N15" s="10">
        <f>Table7[[#This Row],[Planned Number of Total Acres]]*0.24332</f>
        <v>0</v>
      </c>
    </row>
    <row r="16" spans="1:14" x14ac:dyDescent="0.3">
      <c r="A16" s="57" t="s">
        <v>58</v>
      </c>
      <c r="B16" s="72" t="s">
        <v>71</v>
      </c>
      <c r="C16" s="6">
        <f>'1. Product Price Planning'!I16</f>
        <v>0</v>
      </c>
      <c r="D16" s="6">
        <f>'1. Product Price Planning'!J16</f>
        <v>0</v>
      </c>
      <c r="E16" s="79"/>
      <c r="F16" s="80"/>
      <c r="G16" s="10">
        <f>IFERROR(ROUNDUP(IF(Table7[[#This Row],[Planned Number of Total Acres]]&gt;0,Table7[[#This Row],[Planned Number of Total Acres]]/'1. Product Price Planning'!K16),0),0)</f>
        <v>0</v>
      </c>
      <c r="H16" s="10">
        <f>IFERROR(Table7[[#This Row],[Planned Number of Total Acres]]/Table7[[#This Row],[Planned Number of Farms Served]],0)</f>
        <v>0</v>
      </c>
      <c r="I16" s="6">
        <f t="shared" si="0"/>
        <v>0</v>
      </c>
      <c r="J16" s="6">
        <f t="shared" si="3"/>
        <v>0</v>
      </c>
      <c r="K16" s="6">
        <f>IFERROR(Table7[[#This Row],[Planned Total $ to Farmers]]/Table7[[#This Row],[Planned Number of Farms Served]],0)</f>
        <v>0</v>
      </c>
      <c r="L16" s="6">
        <f t="shared" si="1"/>
        <v>0</v>
      </c>
      <c r="M16" s="20">
        <f t="shared" si="2"/>
        <v>0</v>
      </c>
      <c r="N16" s="10">
        <f>Table7[[#This Row],[Planned Number of Total Acres]]*0.24332</f>
        <v>0</v>
      </c>
    </row>
    <row r="17" spans="1:14" x14ac:dyDescent="0.3">
      <c r="A17" s="18" t="s">
        <v>59</v>
      </c>
      <c r="B17" s="72" t="s">
        <v>71</v>
      </c>
      <c r="C17" s="6">
        <f>'1. Product Price Planning'!I17</f>
        <v>0</v>
      </c>
      <c r="D17" s="6">
        <f>'1. Product Price Planning'!J17</f>
        <v>0</v>
      </c>
      <c r="E17" s="79"/>
      <c r="F17" s="80"/>
      <c r="G17" s="10">
        <f>IFERROR(ROUNDUP(IF(Table7[[#This Row],[Planned Number of Total Acres]]&gt;0,Table7[[#This Row],[Planned Number of Total Acres]]/'1. Product Price Planning'!K17),0),0)</f>
        <v>0</v>
      </c>
      <c r="H17" s="10">
        <f>IFERROR(Table7[[#This Row],[Planned Number of Total Acres]]/Table7[[#This Row],[Planned Number of Farms Served]],0)</f>
        <v>0</v>
      </c>
      <c r="I17" s="6">
        <f t="shared" si="0"/>
        <v>0</v>
      </c>
      <c r="J17" s="6">
        <f t="shared" si="3"/>
        <v>0</v>
      </c>
      <c r="K17" s="6">
        <f>IFERROR(Table7[[#This Row],[Planned Total $ to Farmers]]/Table7[[#This Row],[Planned Number of Farms Served]],0)</f>
        <v>0</v>
      </c>
      <c r="L17" s="6">
        <f t="shared" si="1"/>
        <v>0</v>
      </c>
      <c r="M17" s="20">
        <f t="shared" si="2"/>
        <v>0</v>
      </c>
      <c r="N17" s="10">
        <f>Table7[[#This Row],[Planned Number of Total Acres]]*0.24332</f>
        <v>0</v>
      </c>
    </row>
    <row r="18" spans="1:14" x14ac:dyDescent="0.3">
      <c r="A18" s="57" t="s">
        <v>60</v>
      </c>
      <c r="B18" s="72" t="s">
        <v>71</v>
      </c>
      <c r="C18" s="6">
        <f>'1. Product Price Planning'!I18</f>
        <v>0</v>
      </c>
      <c r="D18" s="6">
        <f>'1. Product Price Planning'!J18</f>
        <v>0</v>
      </c>
      <c r="E18" s="79"/>
      <c r="F18" s="80"/>
      <c r="G18" s="10">
        <f>IFERROR(ROUNDUP(IF(Table7[[#This Row],[Planned Number of Total Acres]]&gt;0,Table7[[#This Row],[Planned Number of Total Acres]]/'1. Product Price Planning'!K18),0),0)</f>
        <v>0</v>
      </c>
      <c r="H18" s="10">
        <f>IFERROR(Table7[[#This Row],[Planned Number of Total Acres]]/Table7[[#This Row],[Planned Number of Farms Served]],0)</f>
        <v>0</v>
      </c>
      <c r="I18" s="6">
        <f t="shared" si="0"/>
        <v>0</v>
      </c>
      <c r="J18" s="6">
        <f t="shared" si="3"/>
        <v>0</v>
      </c>
      <c r="K18" s="6">
        <f>IFERROR(Table7[[#This Row],[Planned Total $ to Farmers]]/Table7[[#This Row],[Planned Number of Farms Served]],0)</f>
        <v>0</v>
      </c>
      <c r="L18" s="6">
        <f t="shared" si="1"/>
        <v>0</v>
      </c>
      <c r="M18" s="20">
        <f t="shared" si="2"/>
        <v>0</v>
      </c>
      <c r="N18" s="10">
        <f>Table7[[#This Row],[Planned Number of Total Acres]]*0.24332</f>
        <v>0</v>
      </c>
    </row>
    <row r="19" spans="1:14" x14ac:dyDescent="0.3">
      <c r="A19" s="18" t="s">
        <v>61</v>
      </c>
      <c r="B19" s="72" t="s">
        <v>71</v>
      </c>
      <c r="C19" s="6">
        <f>'1. Product Price Planning'!I19</f>
        <v>0</v>
      </c>
      <c r="D19" s="6">
        <f>'1. Product Price Planning'!J19</f>
        <v>0</v>
      </c>
      <c r="E19" s="79"/>
      <c r="F19" s="80"/>
      <c r="G19" s="10">
        <f>IFERROR(ROUNDUP(IF(Table7[[#This Row],[Planned Number of Total Acres]]&gt;0,Table7[[#This Row],[Planned Number of Total Acres]]/'1. Product Price Planning'!K19),0),0)</f>
        <v>0</v>
      </c>
      <c r="H19" s="10">
        <f>IFERROR(Table7[[#This Row],[Planned Number of Total Acres]]/Table7[[#This Row],[Planned Number of Farms Served]],0)</f>
        <v>0</v>
      </c>
      <c r="I19" s="6">
        <f t="shared" si="0"/>
        <v>0</v>
      </c>
      <c r="J19" s="6">
        <f t="shared" si="3"/>
        <v>0</v>
      </c>
      <c r="K19" s="6">
        <f>IFERROR(Table7[[#This Row],[Planned Total $ to Farmers]]/Table7[[#This Row],[Planned Number of Farms Served]],0)</f>
        <v>0</v>
      </c>
      <c r="L19" s="6">
        <f t="shared" si="1"/>
        <v>0</v>
      </c>
      <c r="M19" s="20">
        <f t="shared" si="2"/>
        <v>0</v>
      </c>
      <c r="N19" s="10">
        <f>Table7[[#This Row],[Planned Number of Total Acres]]*0.24332</f>
        <v>0</v>
      </c>
    </row>
    <row r="20" spans="1:14" x14ac:dyDescent="0.3">
      <c r="A20" s="57" t="s">
        <v>62</v>
      </c>
      <c r="B20" s="72" t="s">
        <v>71</v>
      </c>
      <c r="C20" s="6">
        <f>'1. Product Price Planning'!I20</f>
        <v>0</v>
      </c>
      <c r="D20" s="6">
        <f>'1. Product Price Planning'!J20</f>
        <v>0</v>
      </c>
      <c r="E20" s="79"/>
      <c r="F20" s="80"/>
      <c r="G20" s="10">
        <f>IFERROR(ROUNDUP(IF(Table7[[#This Row],[Planned Number of Total Acres]]&gt;0,Table7[[#This Row],[Planned Number of Total Acres]]/'1. Product Price Planning'!K20),0),0)</f>
        <v>0</v>
      </c>
      <c r="H20" s="10">
        <f>IFERROR(Table7[[#This Row],[Planned Number of Total Acres]]/Table7[[#This Row],[Planned Number of Farms Served]],0)</f>
        <v>0</v>
      </c>
      <c r="I20" s="6">
        <f t="shared" si="0"/>
        <v>0</v>
      </c>
      <c r="J20" s="6">
        <f t="shared" si="3"/>
        <v>0</v>
      </c>
      <c r="K20" s="6">
        <f>IFERROR(Table7[[#This Row],[Planned Total $ to Farmers]]/Table7[[#This Row],[Planned Number of Farms Served]],0)</f>
        <v>0</v>
      </c>
      <c r="L20" s="6">
        <f t="shared" si="1"/>
        <v>0</v>
      </c>
      <c r="M20" s="20">
        <f t="shared" si="2"/>
        <v>0</v>
      </c>
      <c r="N20" s="10">
        <f>Table7[[#This Row],[Planned Number of Total Acres]]*0.24332</f>
        <v>0</v>
      </c>
    </row>
    <row r="21" spans="1:14" x14ac:dyDescent="0.3">
      <c r="A21" s="17" t="s">
        <v>140</v>
      </c>
      <c r="B21" s="73" t="s">
        <v>71</v>
      </c>
      <c r="C21" s="6">
        <f>'1. Product Price Planning'!I20</f>
        <v>0</v>
      </c>
      <c r="D21" s="6">
        <f>'1. Product Price Planning'!J20</f>
        <v>0</v>
      </c>
      <c r="E21" s="79"/>
      <c r="F21" s="80"/>
      <c r="G21" s="10">
        <f>IFERROR(ROUNDUP(IF(Table7[[#This Row],[Planned Number of Total Acres]]&gt;0,Table7[[#This Row],[Planned Number of Total Acres]]/'1. Product Price Planning'!K20),0),0)</f>
        <v>0</v>
      </c>
      <c r="H21" s="70">
        <f>IFERROR(Table7[[#This Row],[Planned Number of Total Acres]]/Table7[[#This Row],[Planned Number of Farms Served]],0)</f>
        <v>0</v>
      </c>
      <c r="I21" s="6">
        <f>C21*E21</f>
        <v>0</v>
      </c>
      <c r="J21" s="6">
        <f>I21-L21</f>
        <v>0</v>
      </c>
      <c r="K21" s="6">
        <f>IFERROR(Table7[[#This Row],[Planned Total $ to Farmers]]/Table7[[#This Row],[Planned Number of Farms Served]],0)</f>
        <v>0</v>
      </c>
      <c r="L21" s="6">
        <f>(D21*E21)</f>
        <v>0</v>
      </c>
      <c r="M21" s="20">
        <f>IFERROR(J21/I21,0)</f>
        <v>0</v>
      </c>
      <c r="N21" s="10">
        <f>Table7[[#This Row],[Planned Number of Total Acres]]*0.24332</f>
        <v>0</v>
      </c>
    </row>
    <row r="22" spans="1:14" x14ac:dyDescent="0.3">
      <c r="A22" s="18" t="s">
        <v>63</v>
      </c>
      <c r="B22" s="72" t="s">
        <v>71</v>
      </c>
      <c r="C22" s="6">
        <f>'1. Product Price Planning'!I22</f>
        <v>0</v>
      </c>
      <c r="D22" s="6">
        <f>'1. Product Price Planning'!J22</f>
        <v>0</v>
      </c>
      <c r="E22" s="79"/>
      <c r="F22" s="80"/>
      <c r="G22" s="10">
        <f>IFERROR(ROUNDUP(IF(Table7[[#This Row],[Planned Number of Total Acres]]&gt;0,Table7[[#This Row],[Planned Number of Total Acres]]/'1. Product Price Planning'!K22),0),0)</f>
        <v>0</v>
      </c>
      <c r="H22" s="10">
        <f>IFERROR(Table7[[#This Row],[Planned Number of Total Acres]]/Table7[[#This Row],[Planned Number of Farms Served]],0)</f>
        <v>0</v>
      </c>
      <c r="I22" s="6">
        <f t="shared" si="0"/>
        <v>0</v>
      </c>
      <c r="J22" s="6">
        <f t="shared" si="3"/>
        <v>0</v>
      </c>
      <c r="K22" s="6">
        <f>IFERROR(Table7[[#This Row],[Planned Total $ to Farmers]]/Table7[[#This Row],[Planned Number of Farms Served]],0)</f>
        <v>0</v>
      </c>
      <c r="L22" s="6">
        <f t="shared" si="1"/>
        <v>0</v>
      </c>
      <c r="M22" s="20">
        <f t="shared" si="2"/>
        <v>0</v>
      </c>
      <c r="N22" s="10">
        <f>Table7[[#This Row],[Planned Number of Total Acres]]*0.24332</f>
        <v>0</v>
      </c>
    </row>
    <row r="23" spans="1:14" x14ac:dyDescent="0.3">
      <c r="A23" s="17" t="s">
        <v>44</v>
      </c>
      <c r="B23" s="72" t="s">
        <v>4</v>
      </c>
      <c r="C23" s="6">
        <f>'1. Product Price Planning'!I23</f>
        <v>0</v>
      </c>
      <c r="D23" s="6">
        <f>'1. Product Price Planning'!J23</f>
        <v>0</v>
      </c>
      <c r="E23" s="79"/>
      <c r="F23" s="80"/>
      <c r="G23" s="10">
        <f>IFERROR(ROUNDUP(IF(Table7[[#This Row],[Planned Number of Total Acres]]&gt;0,Table7[[#This Row],[Planned Number of Total Acres]]/'1. Product Price Planning'!K23),0),0)</f>
        <v>0</v>
      </c>
      <c r="H23" s="10">
        <f>IFERROR(Table7[[#This Row],[Planned Number of Total Acres]]/Table7[[#This Row],[Planned Number of Farms Served]],0)</f>
        <v>0</v>
      </c>
      <c r="I23" s="6">
        <f t="shared" si="0"/>
        <v>0</v>
      </c>
      <c r="J23" s="6">
        <f t="shared" si="3"/>
        <v>0</v>
      </c>
      <c r="K23" s="6">
        <f>IFERROR(Table7[[#This Row],[Planned Total $ to Farmers]]/Table7[[#This Row],[Planned Number of Farms Served]],0)</f>
        <v>0</v>
      </c>
      <c r="L23" s="6">
        <f t="shared" si="1"/>
        <v>0</v>
      </c>
      <c r="M23" s="20">
        <f t="shared" si="2"/>
        <v>0</v>
      </c>
      <c r="N23" s="10">
        <f>Table7[[#This Row],[Planned Number of Total Acres]]*0.14297</f>
        <v>0</v>
      </c>
    </row>
    <row r="24" spans="1:14" ht="15" thickBot="1" x14ac:dyDescent="0.35">
      <c r="A24" s="18" t="s">
        <v>45</v>
      </c>
      <c r="B24" s="75" t="s">
        <v>4</v>
      </c>
      <c r="C24" s="76">
        <f>'1. Product Price Planning'!I24</f>
        <v>0</v>
      </c>
      <c r="D24" s="76">
        <f>'1. Product Price Planning'!J24</f>
        <v>0</v>
      </c>
      <c r="E24" s="81"/>
      <c r="F24" s="82"/>
      <c r="G24" s="70">
        <f>IFERROR(ROUNDUP(IF(Table7[[#This Row],[Planned Number of Total Acres]]&gt;0,Table7[[#This Row],[Planned Number of Total Acres]]/'1. Product Price Planning'!K24),0),0)</f>
        <v>0</v>
      </c>
      <c r="H24" s="10">
        <f>IFERROR(Table7[[#This Row],[Planned Number of Total Acres]]/Table7[[#This Row],[Planned Number of Farms Served]],0)</f>
        <v>0</v>
      </c>
      <c r="I24" s="6">
        <f t="shared" si="0"/>
        <v>0</v>
      </c>
      <c r="J24" s="6">
        <f t="shared" si="3"/>
        <v>0</v>
      </c>
      <c r="K24" s="6">
        <f>IFERROR(Table7[[#This Row],[Planned Total $ to Farmers]]/Table7[[#This Row],[Planned Number of Farms Served]],0)</f>
        <v>0</v>
      </c>
      <c r="L24" s="6">
        <f t="shared" si="1"/>
        <v>0</v>
      </c>
      <c r="M24" s="20">
        <f t="shared" si="2"/>
        <v>0</v>
      </c>
      <c r="N24" s="10">
        <f>Table7[[#This Row],[Planned Number of Total Acres]]*0.14297</f>
        <v>0</v>
      </c>
    </row>
    <row r="25" spans="1:14" x14ac:dyDescent="0.3">
      <c r="B25" s="58"/>
      <c r="E25" s="83"/>
      <c r="F25" s="83"/>
    </row>
    <row r="26" spans="1:14" ht="177.75" customHeight="1" x14ac:dyDescent="0.3">
      <c r="E26" s="37" t="s">
        <v>132</v>
      </c>
      <c r="F26" s="35" t="s">
        <v>128</v>
      </c>
      <c r="G26" s="36"/>
      <c r="H26" s="36"/>
      <c r="I26" s="36"/>
      <c r="J26" s="36"/>
      <c r="K26" s="36"/>
      <c r="L26" s="36"/>
      <c r="M26" s="36"/>
    </row>
  </sheetData>
  <sheetProtection algorithmName="SHA-512" hashValue="p0s1VmlUhd+sU0oM3j3oC7DgwiL0kHClreK4oPqHqPIRqvSApTFBNpPUAw2uAu4rNzxAmtsWeMO70mWCOMzxwQ==" saltValue="ORt+QkQ7GbR3rh/lw5NGhQ==" spinCount="100000" sheet="1" objects="1" scenarios="1"/>
  <protectedRanges>
    <protectedRange algorithmName="SHA-512" hashValue="zRRLpkFY5JAKN8dpxDLFdp20zQYwpJku2wblL0de05J770aCGJFZLvRckDK0JNSe870zfvgvOvAo4nvvgjM8rw==" saltValue="hYEP88OOnqoDQWQcXAmgzw==" spinCount="100000" sqref="A1" name="Row 1"/>
    <protectedRange algorithmName="SHA-512" hashValue="mC+qJ56D2YvdPbGQSizX66BIvOsmznK4TcoqWNPKQVkR2GCtlCiJueEa/C3ZfngePJwEU8LX4BrR/po3s0NBkw==" saltValue="ZIdwCfukCnPKrUfdDFMhhA==" spinCount="100000" sqref="A2:B24" name="Column A B"/>
    <protectedRange algorithmName="SHA-512" hashValue="P6O3ikXhe1exJ6E2Y4fnH8ecIbOJwtEjmfqZkzleINPpqSLBnp5QuLwO+8Y3XmNxpaktBseL8IErxCVhyMTY2A==" saltValue="6GrgaBJ5uIiWSSq5Nxfo7w==" spinCount="100000" sqref="G2:N24" name="Column G N"/>
    <protectedRange algorithmName="SHA-512" hashValue="VO38fHMzaCmHUrA+5jHGtAIJcAGhLjNvbZzVChb/KGk6+OWwzvLkbciWvuLmv6q0r8x/I5ZtTKPvWKM2sfUhjw==" saltValue="ESZuEE3YmKwNaf/LBrAz9A==" spinCount="100000" sqref="E26:F26" name="Row 24"/>
  </protectedRanges>
  <mergeCells count="1">
    <mergeCell ref="A1:K1"/>
  </mergeCells>
  <conditionalFormatting sqref="E3:E24">
    <cfRule type="expression" dxfId="74" priority="1">
      <formula>AND($E3&gt;0,$I3=0)</formula>
    </cfRule>
  </conditionalFormatting>
  <conditionalFormatting sqref="F3:F23">
    <cfRule type="expression" dxfId="73" priority="30">
      <formula>$F3&lt;$G3</formula>
    </cfRule>
  </conditionalFormatting>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65AE666-0F48-4BAE-8BB1-7DB7975C4F91}">
          <x14:formula1>
            <xm:f>'Reporting Form Data'!$A$8:$A$10</xm:f>
          </x14:formula1>
          <xm:sqref>B3:B24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0F49-3317-4D53-99EF-B4F204A17189}">
  <dimension ref="A1:I25"/>
  <sheetViews>
    <sheetView workbookViewId="0">
      <selection activeCell="B47" sqref="B47"/>
    </sheetView>
  </sheetViews>
  <sheetFormatPr defaultColWidth="8.88671875" defaultRowHeight="14.4" x14ac:dyDescent="0.3"/>
  <cols>
    <col min="1" max="1" width="23.21875" style="49" bestFit="1" customWidth="1"/>
    <col min="2" max="2" width="11.109375" style="49" bestFit="1" customWidth="1"/>
    <col min="3" max="3" width="15.21875" style="49" bestFit="1" customWidth="1"/>
    <col min="4" max="4" width="7.88671875" style="49" bestFit="1" customWidth="1"/>
    <col min="5" max="5" width="12.44140625" style="49" bestFit="1" customWidth="1"/>
    <col min="6" max="6" width="18.6640625" style="49" bestFit="1" customWidth="1"/>
    <col min="7" max="7" width="9.6640625" style="49" customWidth="1"/>
    <col min="8" max="8" width="36" style="49" customWidth="1"/>
    <col min="9" max="9" width="15.109375" style="49" customWidth="1"/>
    <col min="10" max="10" width="12.44140625" style="49" bestFit="1" customWidth="1"/>
    <col min="11" max="11" width="7.5546875" style="49" bestFit="1" customWidth="1"/>
    <col min="12" max="12" width="41.109375" style="49" bestFit="1" customWidth="1"/>
    <col min="13" max="13" width="43.5546875" style="49" bestFit="1" customWidth="1"/>
    <col min="14" max="14" width="42.33203125" style="49" bestFit="1" customWidth="1"/>
    <col min="15" max="16384" width="8.88671875" style="49"/>
  </cols>
  <sheetData>
    <row r="1" spans="1:9" s="48" customFormat="1" ht="90" customHeight="1" x14ac:dyDescent="0.3">
      <c r="A1" s="55" t="s">
        <v>145</v>
      </c>
      <c r="B1" s="55"/>
      <c r="C1" s="55"/>
      <c r="D1" s="55"/>
      <c r="E1" s="55"/>
      <c r="F1" s="55"/>
      <c r="G1" s="55"/>
      <c r="H1" s="55"/>
      <c r="I1" s="55"/>
    </row>
    <row r="2" spans="1:9" s="39" customFormat="1" ht="55.5" customHeight="1" x14ac:dyDescent="0.3">
      <c r="A2" s="38" t="s">
        <v>97</v>
      </c>
      <c r="B2" s="39" t="s">
        <v>99</v>
      </c>
      <c r="C2" s="39" t="s">
        <v>100</v>
      </c>
      <c r="D2" s="39" t="s">
        <v>116</v>
      </c>
      <c r="E2" s="39" t="s">
        <v>101</v>
      </c>
      <c r="F2" s="39" t="s">
        <v>104</v>
      </c>
    </row>
    <row r="3" spans="1:9" x14ac:dyDescent="0.3">
      <c r="A3" s="40" t="s">
        <v>55</v>
      </c>
      <c r="B3" s="41"/>
      <c r="C3" s="41"/>
      <c r="D3" s="42">
        <v>0</v>
      </c>
      <c r="E3" s="42">
        <v>0</v>
      </c>
      <c r="F3" s="43">
        <v>0</v>
      </c>
      <c r="G3" s="43"/>
      <c r="H3" s="51" t="s">
        <v>114</v>
      </c>
      <c r="I3" s="52">
        <f>MIN(GETPIVOTDATA("Planned Total $ (SUM)",$A$2),400000)</f>
        <v>0</v>
      </c>
    </row>
    <row r="4" spans="1:9" x14ac:dyDescent="0.3">
      <c r="A4" s="40" t="s">
        <v>53</v>
      </c>
      <c r="B4" s="41"/>
      <c r="C4" s="41"/>
      <c r="D4" s="42">
        <v>0</v>
      </c>
      <c r="E4" s="42">
        <v>0</v>
      </c>
      <c r="F4" s="43">
        <v>0</v>
      </c>
      <c r="G4" s="43"/>
      <c r="H4" s="53" t="s">
        <v>102</v>
      </c>
      <c r="I4" s="52">
        <f>IF(GETPIVOTDATA("Planned Total $ (SUM)",$A$2)&gt;400000,(GETPIVOTDATA("Planned Total $ to Overhead (SUM)",$A$2)/GETPIVOTDATA("Planned Total $ (SUM)",$A$2)*400000),GETPIVOTDATA("Planned Total $ to Overhead (SUM)",$A$2))</f>
        <v>0</v>
      </c>
    </row>
    <row r="5" spans="1:9" x14ac:dyDescent="0.3">
      <c r="A5" s="40" t="s">
        <v>54</v>
      </c>
      <c r="B5" s="41"/>
      <c r="C5" s="41"/>
      <c r="D5" s="42">
        <v>0</v>
      </c>
      <c r="E5" s="42">
        <v>0</v>
      </c>
      <c r="F5" s="43">
        <v>0</v>
      </c>
      <c r="G5" s="43"/>
      <c r="I5" s="50"/>
    </row>
    <row r="6" spans="1:9" x14ac:dyDescent="0.3">
      <c r="A6" s="40" t="s">
        <v>63</v>
      </c>
      <c r="B6" s="41"/>
      <c r="C6" s="41"/>
      <c r="D6" s="42">
        <v>0</v>
      </c>
      <c r="E6" s="42">
        <v>0</v>
      </c>
      <c r="F6" s="43">
        <v>0</v>
      </c>
      <c r="G6" s="43"/>
    </row>
    <row r="7" spans="1:9" x14ac:dyDescent="0.3">
      <c r="A7" s="40" t="s">
        <v>56</v>
      </c>
      <c r="B7" s="41"/>
      <c r="C7" s="41"/>
      <c r="D7" s="42">
        <v>0</v>
      </c>
      <c r="E7" s="42">
        <v>0</v>
      </c>
      <c r="F7" s="43">
        <v>0</v>
      </c>
      <c r="G7" s="43"/>
    </row>
    <row r="8" spans="1:9" x14ac:dyDescent="0.3">
      <c r="A8" s="40" t="s">
        <v>44</v>
      </c>
      <c r="B8" s="41"/>
      <c r="C8" s="41"/>
      <c r="D8" s="42">
        <v>0</v>
      </c>
      <c r="E8" s="42">
        <v>0</v>
      </c>
      <c r="F8" s="43">
        <v>0</v>
      </c>
      <c r="G8" s="43"/>
    </row>
    <row r="9" spans="1:9" x14ac:dyDescent="0.3">
      <c r="A9" s="40" t="s">
        <v>46</v>
      </c>
      <c r="B9" s="41"/>
      <c r="C9" s="41"/>
      <c r="D9" s="42">
        <v>0</v>
      </c>
      <c r="E9" s="42">
        <v>0</v>
      </c>
      <c r="F9" s="43">
        <v>0</v>
      </c>
      <c r="G9" s="43"/>
    </row>
    <row r="10" spans="1:9" x14ac:dyDescent="0.3">
      <c r="A10" s="40" t="s">
        <v>47</v>
      </c>
      <c r="B10" s="41"/>
      <c r="C10" s="41"/>
      <c r="D10" s="42">
        <v>0</v>
      </c>
      <c r="E10" s="42">
        <v>0</v>
      </c>
      <c r="F10" s="43">
        <v>0</v>
      </c>
      <c r="G10" s="43"/>
    </row>
    <row r="11" spans="1:9" x14ac:dyDescent="0.3">
      <c r="A11" s="40" t="s">
        <v>48</v>
      </c>
      <c r="B11" s="41"/>
      <c r="C11" s="41"/>
      <c r="D11" s="42">
        <v>0</v>
      </c>
      <c r="E11" s="42">
        <v>0</v>
      </c>
      <c r="F11" s="43">
        <v>0</v>
      </c>
      <c r="G11" s="43"/>
    </row>
    <row r="12" spans="1:9" x14ac:dyDescent="0.3">
      <c r="A12" s="40" t="s">
        <v>57</v>
      </c>
      <c r="B12" s="41"/>
      <c r="C12" s="41"/>
      <c r="D12" s="42">
        <v>0</v>
      </c>
      <c r="E12" s="42">
        <v>0</v>
      </c>
      <c r="F12" s="43">
        <v>0</v>
      </c>
      <c r="G12" s="43"/>
    </row>
    <row r="13" spans="1:9" x14ac:dyDescent="0.3">
      <c r="A13" s="40" t="s">
        <v>58</v>
      </c>
      <c r="B13" s="41"/>
      <c r="C13" s="41"/>
      <c r="D13" s="42">
        <v>0</v>
      </c>
      <c r="E13" s="42">
        <v>0</v>
      </c>
      <c r="F13" s="43">
        <v>0</v>
      </c>
      <c r="G13" s="43"/>
    </row>
    <row r="14" spans="1:9" x14ac:dyDescent="0.3">
      <c r="A14" s="40" t="s">
        <v>51</v>
      </c>
      <c r="B14" s="41"/>
      <c r="C14" s="41"/>
      <c r="D14" s="42">
        <v>0</v>
      </c>
      <c r="E14" s="42">
        <v>0</v>
      </c>
      <c r="F14" s="43">
        <v>0</v>
      </c>
      <c r="G14" s="43"/>
    </row>
    <row r="15" spans="1:9" x14ac:dyDescent="0.3">
      <c r="A15" s="40" t="s">
        <v>59</v>
      </c>
      <c r="B15" s="41"/>
      <c r="C15" s="41"/>
      <c r="D15" s="42">
        <v>0</v>
      </c>
      <c r="E15" s="42">
        <v>0</v>
      </c>
      <c r="F15" s="43">
        <v>0</v>
      </c>
      <c r="G15" s="43"/>
    </row>
    <row r="16" spans="1:9" x14ac:dyDescent="0.3">
      <c r="A16" s="40" t="s">
        <v>60</v>
      </c>
      <c r="B16" s="41"/>
      <c r="C16" s="41"/>
      <c r="D16" s="42">
        <v>0</v>
      </c>
      <c r="E16" s="42">
        <v>0</v>
      </c>
      <c r="F16" s="43">
        <v>0</v>
      </c>
      <c r="G16" s="43"/>
    </row>
    <row r="17" spans="1:7" x14ac:dyDescent="0.3">
      <c r="A17" s="40" t="s">
        <v>49</v>
      </c>
      <c r="B17" s="41"/>
      <c r="C17" s="41"/>
      <c r="D17" s="42">
        <v>0</v>
      </c>
      <c r="E17" s="42">
        <v>0</v>
      </c>
      <c r="F17" s="43">
        <v>0</v>
      </c>
      <c r="G17" s="43"/>
    </row>
    <row r="18" spans="1:7" x14ac:dyDescent="0.3">
      <c r="A18" s="40" t="s">
        <v>61</v>
      </c>
      <c r="B18" s="41"/>
      <c r="C18" s="41"/>
      <c r="D18" s="42">
        <v>0</v>
      </c>
      <c r="E18" s="42">
        <v>0</v>
      </c>
      <c r="F18" s="43">
        <v>0</v>
      </c>
      <c r="G18" s="43"/>
    </row>
    <row r="19" spans="1:7" x14ac:dyDescent="0.3">
      <c r="A19" s="40" t="s">
        <v>45</v>
      </c>
      <c r="B19" s="41"/>
      <c r="C19" s="41"/>
      <c r="D19" s="42">
        <v>0</v>
      </c>
      <c r="E19" s="42">
        <v>0</v>
      </c>
      <c r="F19" s="43">
        <v>0</v>
      </c>
      <c r="G19" s="43"/>
    </row>
    <row r="20" spans="1:7" x14ac:dyDescent="0.3">
      <c r="A20" s="40" t="s">
        <v>62</v>
      </c>
      <c r="B20" s="41"/>
      <c r="C20" s="41"/>
      <c r="D20" s="42">
        <v>0</v>
      </c>
      <c r="E20" s="42">
        <v>0</v>
      </c>
      <c r="F20" s="43">
        <v>0</v>
      </c>
      <c r="G20" s="43"/>
    </row>
    <row r="21" spans="1:7" x14ac:dyDescent="0.3">
      <c r="A21" s="40" t="s">
        <v>52</v>
      </c>
      <c r="B21" s="41"/>
      <c r="C21" s="41"/>
      <c r="D21" s="42">
        <v>0</v>
      </c>
      <c r="E21" s="42">
        <v>0</v>
      </c>
      <c r="F21" s="43">
        <v>0</v>
      </c>
      <c r="G21" s="43"/>
    </row>
    <row r="22" spans="1:7" x14ac:dyDescent="0.3">
      <c r="A22" s="40" t="s">
        <v>50</v>
      </c>
      <c r="B22" s="41"/>
      <c r="C22" s="41"/>
      <c r="D22" s="42">
        <v>0</v>
      </c>
      <c r="E22" s="42">
        <v>0</v>
      </c>
      <c r="F22" s="43">
        <v>0</v>
      </c>
      <c r="G22" s="43"/>
    </row>
    <row r="23" spans="1:7" x14ac:dyDescent="0.3">
      <c r="A23" s="40" t="s">
        <v>139</v>
      </c>
      <c r="B23" s="41"/>
      <c r="C23" s="41"/>
      <c r="D23" s="42">
        <v>0</v>
      </c>
      <c r="E23" s="42">
        <v>0</v>
      </c>
      <c r="F23" s="43">
        <v>0</v>
      </c>
      <c r="G23" s="45"/>
    </row>
    <row r="24" spans="1:7" x14ac:dyDescent="0.3">
      <c r="A24" s="40" t="s">
        <v>140</v>
      </c>
      <c r="B24" s="41"/>
      <c r="C24" s="41"/>
      <c r="D24" s="42">
        <v>0</v>
      </c>
      <c r="E24" s="42">
        <v>0</v>
      </c>
      <c r="F24" s="43">
        <v>0</v>
      </c>
    </row>
    <row r="25" spans="1:7" x14ac:dyDescent="0.3">
      <c r="A25" s="40" t="s">
        <v>98</v>
      </c>
      <c r="B25" s="41"/>
      <c r="C25" s="41"/>
      <c r="D25" s="44">
        <v>0</v>
      </c>
      <c r="E25" s="44">
        <v>0</v>
      </c>
      <c r="F25" s="45">
        <v>0</v>
      </c>
    </row>
  </sheetData>
  <protectedRanges>
    <protectedRange algorithmName="SHA-512" hashValue="w1269li2a10TuvjqiqZ4VaxXrckI7z2IiemHDHK5jWEmv7RZ1yG3iooOAw7ReGPbwXX7z6GixN5Jl6xUWkpiDw==" saltValue="wonMiMS2mFlXY2lU0fUOcg==" spinCount="100000" sqref="H3:I4" name="Request"/>
    <protectedRange algorithmName="SHA-512" hashValue="msov89s9OxUSIVUytnLAr7sZNRRigC0cwSZDJGgnT2hRcFMEBN/Ou98uXZG3VfYGFeeWapIgYF40/QxTZXrDPw==" saltValue="sWDmvcZ+jCigN3iQ3xZG6g==" spinCount="100000" sqref="A1" name="Row 1"/>
  </protectedRanges>
  <mergeCells count="1">
    <mergeCell ref="A1:I1"/>
  </mergeCell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912F-9F12-49ED-9799-985C29D3D4A1}">
  <dimension ref="A1:C5"/>
  <sheetViews>
    <sheetView workbookViewId="0">
      <selection activeCell="B47" sqref="B47"/>
    </sheetView>
  </sheetViews>
  <sheetFormatPr defaultRowHeight="14.4" x14ac:dyDescent="0.3"/>
  <cols>
    <col min="1" max="1" width="37.109375" customWidth="1"/>
    <col min="2" max="2" width="23.109375" customWidth="1"/>
    <col min="3" max="3" width="49.44140625" customWidth="1"/>
  </cols>
  <sheetData>
    <row r="1" spans="1:3" x14ac:dyDescent="0.3">
      <c r="A1" s="19" t="s">
        <v>107</v>
      </c>
      <c r="B1" s="12" t="s">
        <v>126</v>
      </c>
      <c r="C1" t="s">
        <v>108</v>
      </c>
    </row>
    <row r="2" spans="1:3" s="15" customFormat="1" ht="41.25" customHeight="1" x14ac:dyDescent="0.3">
      <c r="A2" s="27" t="s">
        <v>115</v>
      </c>
      <c r="B2" s="25" t="e">
        <f>1-(GETPIVOTDATA("Planned Total $ to Overhead (SUM)",'3. Funding Request'!$A$2)/GETPIVOTDATA("Planned Total $ (SUM)",'3. Funding Request'!$A$2))</f>
        <v>#DIV/0!</v>
      </c>
      <c r="C2" s="7" t="s">
        <v>109</v>
      </c>
    </row>
    <row r="3" spans="1:3" s="15" customFormat="1" ht="28.8" x14ac:dyDescent="0.3">
      <c r="A3" s="26" t="s">
        <v>117</v>
      </c>
      <c r="B3" s="8" t="e">
        <f>GETPIVOTDATA("Planned Total $ (SUM)",'3. Funding Request'!$A$2)/GETPIVOTDATA("Planned Number of Farms Served (SUM)",'3. Funding Request'!$A$2)</f>
        <v>#DIV/0!</v>
      </c>
      <c r="C3" s="7" t="s">
        <v>110</v>
      </c>
    </row>
    <row r="4" spans="1:3" s="15" customFormat="1" ht="28.8" x14ac:dyDescent="0.3">
      <c r="A4" s="26" t="s">
        <v>106</v>
      </c>
      <c r="B4" s="15" t="e">
        <f>GETPIVOTDATA("Estimated GHG Emmissions Avoided (CO2 metric tons)",'3. Funding Request'!$A$2)/GETPIVOTDATA("Planned Total $ (SUM)",'3. Funding Request'!$A$2)</f>
        <v>#DIV/0!</v>
      </c>
      <c r="C4" s="7" t="s">
        <v>112</v>
      </c>
    </row>
    <row r="5" spans="1:3" s="15" customFormat="1" ht="40.5" customHeight="1" x14ac:dyDescent="0.3">
      <c r="A5" s="27" t="s">
        <v>105</v>
      </c>
      <c r="B5" s="15" t="s">
        <v>113</v>
      </c>
      <c r="C5" s="7" t="s">
        <v>111</v>
      </c>
    </row>
  </sheetData>
  <sheetProtection algorithmName="SHA-512" hashValue="0221vawrxZTufrGCyghEN1qmbCXt030Pu/2zLfKdwpnQo0oq++ZjGAPvaMm1Kh+MCoH8WLfY9PTHXWiMUsSRgA==" saltValue="fXNF2xYAU6ttJwbGakAP8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AC2A-0172-44D1-ADA1-BDFC02C6A1CA}">
  <dimension ref="A1:S50"/>
  <sheetViews>
    <sheetView workbookViewId="0">
      <selection activeCell="C5" sqref="C5"/>
    </sheetView>
  </sheetViews>
  <sheetFormatPr defaultRowHeight="14.4" x14ac:dyDescent="0.3"/>
  <cols>
    <col min="1" max="3" width="32.88671875" customWidth="1"/>
    <col min="4" max="5" width="26.44140625" customWidth="1"/>
    <col min="6" max="6" width="22.88671875" customWidth="1"/>
    <col min="7" max="8" width="26.44140625" customWidth="1"/>
    <col min="9" max="9" width="28.44140625" customWidth="1"/>
    <col min="10" max="10" width="46.88671875" hidden="1" customWidth="1"/>
    <col min="11" max="11" width="30.44140625" hidden="1" customWidth="1"/>
    <col min="12" max="13" width="47.5546875" hidden="1" customWidth="1"/>
    <col min="14" max="14" width="41.88671875" hidden="1" customWidth="1"/>
    <col min="15" max="15" width="26.44140625" hidden="1" customWidth="1"/>
    <col min="16" max="16" width="20.5546875" customWidth="1"/>
    <col min="17" max="17" width="20.5546875" style="20" hidden="1" customWidth="1"/>
    <col min="18" max="18" width="16.109375" customWidth="1"/>
    <col min="19" max="19" width="15.5546875" customWidth="1"/>
    <col min="20" max="20" width="15" customWidth="1"/>
  </cols>
  <sheetData>
    <row r="1" spans="1:19" s="28" customFormat="1" ht="61.95" customHeight="1" x14ac:dyDescent="0.3">
      <c r="A1" s="56" t="s">
        <v>142</v>
      </c>
      <c r="B1" s="56"/>
      <c r="C1" s="56"/>
      <c r="D1" s="56"/>
      <c r="E1" s="56"/>
      <c r="F1" s="56"/>
      <c r="G1" s="32"/>
      <c r="H1" s="34"/>
      <c r="I1" s="34"/>
      <c r="Q1" s="31"/>
    </row>
    <row r="2" spans="1:19" s="23" customFormat="1" ht="72.599999999999994" customHeight="1" x14ac:dyDescent="0.3">
      <c r="A2" s="98" t="s">
        <v>10</v>
      </c>
      <c r="B2" s="84" t="s">
        <v>13</v>
      </c>
      <c r="C2" s="84" t="s">
        <v>91</v>
      </c>
      <c r="D2" s="95" t="s">
        <v>15</v>
      </c>
      <c r="E2" s="85" t="s">
        <v>14</v>
      </c>
      <c r="F2" s="85" t="s">
        <v>74</v>
      </c>
      <c r="G2" s="92" t="s">
        <v>73</v>
      </c>
      <c r="H2" s="84" t="s">
        <v>17</v>
      </c>
      <c r="I2" s="91" t="s">
        <v>9</v>
      </c>
      <c r="J2" s="85" t="s">
        <v>19</v>
      </c>
      <c r="K2" s="86" t="s">
        <v>16</v>
      </c>
      <c r="L2" s="87" t="s">
        <v>20</v>
      </c>
      <c r="M2" s="87" t="s">
        <v>18</v>
      </c>
      <c r="N2" s="87" t="s">
        <v>11</v>
      </c>
      <c r="O2" s="87" t="s">
        <v>12</v>
      </c>
      <c r="P2" s="88" t="s">
        <v>75</v>
      </c>
      <c r="Q2" s="89" t="s">
        <v>118</v>
      </c>
      <c r="R2" s="90" t="s">
        <v>138</v>
      </c>
      <c r="S2" s="88" t="s">
        <v>76</v>
      </c>
    </row>
    <row r="3" spans="1:19" x14ac:dyDescent="0.3">
      <c r="A3" s="99"/>
      <c r="B3" s="47"/>
      <c r="C3" s="47"/>
      <c r="D3" s="96"/>
      <c r="E3" t="e">
        <f>VLOOKUP($D3,'1. Product Price Planning'!$A:$H,2,FALSE)</f>
        <v>#N/A</v>
      </c>
      <c r="F3" s="6" t="e">
        <f>VLOOKUP($D3,'1. Product Price Planning'!$A:$H,6,FALSE)</f>
        <v>#N/A</v>
      </c>
      <c r="G3" s="93" t="e">
        <f>VLOOKUP($D3,'1. Product Price Planning'!$A:$H,8,FALSE)</f>
        <v>#N/A</v>
      </c>
      <c r="H3" s="47"/>
      <c r="I3" s="94"/>
      <c r="P3" s="6" t="e">
        <f>VLOOKUP($D3,'1. Product Price Planning'!$A:$J,9,FALSE)</f>
        <v>#N/A</v>
      </c>
      <c r="Q3" s="20" t="e">
        <f>VLOOKUP($D3,'1. Product Price Planning'!$A:$J,10,FALSE)/Table1[[#This Row],[Max Per Acre Payment]]</f>
        <v>#N/A</v>
      </c>
      <c r="R3" s="6" t="e">
        <f>Table1[[#This Row],[Max Total Payment]]*Table1[[#This Row],[Overhead Percentages]]</f>
        <v>#N/A</v>
      </c>
      <c r="S3" s="6" t="e">
        <f>MIN(10000,Table1[[#This Row],[Max Per Acre Payment]]*Table1[[#This Row],[Acres Treated]])</f>
        <v>#N/A</v>
      </c>
    </row>
    <row r="4" spans="1:19" x14ac:dyDescent="0.3">
      <c r="A4" s="99"/>
      <c r="B4" s="47"/>
      <c r="C4" s="47"/>
      <c r="D4" s="96"/>
      <c r="E4" t="e">
        <f>VLOOKUP($D4,'1. Product Price Planning'!$A:$H,2,FALSE)</f>
        <v>#N/A</v>
      </c>
      <c r="F4" s="6" t="e">
        <f>VLOOKUP($D4,'1. Product Price Planning'!$A:$H,6,FALSE)</f>
        <v>#N/A</v>
      </c>
      <c r="G4" s="93" t="e">
        <f>VLOOKUP($D4,'1. Product Price Planning'!$A:$H,8,FALSE)</f>
        <v>#N/A</v>
      </c>
      <c r="H4" s="47"/>
      <c r="I4" s="94"/>
      <c r="P4" s="6" t="e">
        <f>VLOOKUP($D4,'1. Product Price Planning'!$A:$J,9,FALSE)</f>
        <v>#N/A</v>
      </c>
      <c r="Q4" s="20" t="e">
        <f>VLOOKUP($D4,'1. Product Price Planning'!$A:$J,10,FALSE)/Table1[[#This Row],[Max Per Acre Payment]]</f>
        <v>#N/A</v>
      </c>
      <c r="R4" s="6" t="e">
        <f>Table1[[#This Row],[Max Total Payment]]*Table1[[#This Row],[Overhead Percentages]]</f>
        <v>#N/A</v>
      </c>
      <c r="S4" s="6" t="e">
        <f>MIN(10000,Table1[[#This Row],[Max Per Acre Payment]]*Table1[[#This Row],[Acres Treated]])</f>
        <v>#N/A</v>
      </c>
    </row>
    <row r="5" spans="1:19" x14ac:dyDescent="0.3">
      <c r="A5" s="99"/>
      <c r="B5" s="47"/>
      <c r="C5" s="47"/>
      <c r="D5" s="96"/>
      <c r="E5" t="e">
        <f>VLOOKUP($D5,'1. Product Price Planning'!$A:$H,2,FALSE)</f>
        <v>#N/A</v>
      </c>
      <c r="F5" s="6" t="e">
        <f>VLOOKUP($D5,'1. Product Price Planning'!$A:$H,6,FALSE)</f>
        <v>#N/A</v>
      </c>
      <c r="G5" s="93" t="e">
        <f>VLOOKUP($D5,'1. Product Price Planning'!$A:$H,8,FALSE)</f>
        <v>#N/A</v>
      </c>
      <c r="H5" s="47"/>
      <c r="I5" s="94"/>
      <c r="P5" s="6" t="e">
        <f>VLOOKUP($D5,'1. Product Price Planning'!$A:$J,9,FALSE)</f>
        <v>#N/A</v>
      </c>
      <c r="Q5" s="20" t="e">
        <f>VLOOKUP($D5,'1. Product Price Planning'!$A:$J,10,FALSE)/Table1[[#This Row],[Max Per Acre Payment]]</f>
        <v>#N/A</v>
      </c>
      <c r="R5" s="6" t="e">
        <f>Table1[[#This Row],[Max Total Payment]]*Table1[[#This Row],[Overhead Percentages]]</f>
        <v>#N/A</v>
      </c>
      <c r="S5" s="6" t="e">
        <f>MIN(10000,Table1[[#This Row],[Max Per Acre Payment]]*Table1[[#This Row],[Acres Treated]])</f>
        <v>#N/A</v>
      </c>
    </row>
    <row r="6" spans="1:19" x14ac:dyDescent="0.3">
      <c r="A6" s="99"/>
      <c r="B6" s="47"/>
      <c r="C6" s="47"/>
      <c r="D6" s="96"/>
      <c r="E6" t="e">
        <f>VLOOKUP($D6,'1. Product Price Planning'!$A:$H,2,FALSE)</f>
        <v>#N/A</v>
      </c>
      <c r="F6" s="6" t="e">
        <f>VLOOKUP($D6,'1. Product Price Planning'!$A:$H,6,FALSE)</f>
        <v>#N/A</v>
      </c>
      <c r="G6" s="93" t="e">
        <f>VLOOKUP($D6,'1. Product Price Planning'!$A:$H,8,FALSE)</f>
        <v>#N/A</v>
      </c>
      <c r="H6" s="47"/>
      <c r="I6" s="94"/>
      <c r="P6" s="6" t="e">
        <f>VLOOKUP($D6,'1. Product Price Planning'!$A:$J,9,FALSE)</f>
        <v>#N/A</v>
      </c>
      <c r="Q6" s="20" t="e">
        <f>VLOOKUP($D6,'1. Product Price Planning'!$A:$J,10,FALSE)/Table1[[#This Row],[Max Per Acre Payment]]</f>
        <v>#N/A</v>
      </c>
      <c r="R6" s="6" t="e">
        <f>Table1[[#This Row],[Max Total Payment]]*Table1[[#This Row],[Overhead Percentages]]</f>
        <v>#N/A</v>
      </c>
      <c r="S6" s="6" t="e">
        <f>MIN(10000,Table1[[#This Row],[Max Per Acre Payment]]*Table1[[#This Row],[Acres Treated]])</f>
        <v>#N/A</v>
      </c>
    </row>
    <row r="7" spans="1:19" x14ac:dyDescent="0.3">
      <c r="A7" s="99"/>
      <c r="B7" s="47"/>
      <c r="C7" s="47"/>
      <c r="D7" s="96"/>
      <c r="E7" t="e">
        <f>VLOOKUP($D7,'1. Product Price Planning'!$A:$H,2,FALSE)</f>
        <v>#N/A</v>
      </c>
      <c r="F7" s="6" t="e">
        <f>VLOOKUP($D7,'1. Product Price Planning'!$A:$H,6,FALSE)</f>
        <v>#N/A</v>
      </c>
      <c r="G7" s="93" t="e">
        <f>VLOOKUP($D7,'1. Product Price Planning'!$A:$H,8,FALSE)</f>
        <v>#N/A</v>
      </c>
      <c r="H7" s="47"/>
      <c r="I7" s="94"/>
      <c r="P7" s="6" t="e">
        <f>VLOOKUP($D7,'1. Product Price Planning'!$A:$J,9,FALSE)</f>
        <v>#N/A</v>
      </c>
      <c r="Q7" s="20" t="e">
        <f>VLOOKUP($D7,'1. Product Price Planning'!$A:$J,10,FALSE)/Table1[[#This Row],[Max Per Acre Payment]]</f>
        <v>#N/A</v>
      </c>
      <c r="R7" s="6" t="e">
        <f>Table1[[#This Row],[Max Total Payment]]*Table1[[#This Row],[Overhead Percentages]]</f>
        <v>#N/A</v>
      </c>
      <c r="S7" s="6" t="e">
        <f>MIN(10000,Table1[[#This Row],[Max Per Acre Payment]]*Table1[[#This Row],[Acres Treated]])</f>
        <v>#N/A</v>
      </c>
    </row>
    <row r="8" spans="1:19" x14ac:dyDescent="0.3">
      <c r="A8" s="99"/>
      <c r="B8" s="47"/>
      <c r="C8" s="47"/>
      <c r="D8" s="96"/>
      <c r="E8" t="e">
        <f>VLOOKUP($D8,'1. Product Price Planning'!$A:$H,2,FALSE)</f>
        <v>#N/A</v>
      </c>
      <c r="F8" s="6" t="e">
        <f>VLOOKUP($D8,'1. Product Price Planning'!$A:$H,6,FALSE)</f>
        <v>#N/A</v>
      </c>
      <c r="G8" s="93" t="e">
        <f>VLOOKUP($D8,'1. Product Price Planning'!$A:$H,8,FALSE)</f>
        <v>#N/A</v>
      </c>
      <c r="H8" s="47"/>
      <c r="I8" s="94"/>
      <c r="P8" s="6" t="e">
        <f>VLOOKUP($D8,'1. Product Price Planning'!$A:$J,9,FALSE)</f>
        <v>#N/A</v>
      </c>
      <c r="Q8" s="20" t="e">
        <f>VLOOKUP($D8,'1. Product Price Planning'!$A:$J,10,FALSE)/Table1[[#This Row],[Max Per Acre Payment]]</f>
        <v>#N/A</v>
      </c>
      <c r="R8" s="6" t="e">
        <f>Table1[[#This Row],[Max Total Payment]]*Table1[[#This Row],[Overhead Percentages]]</f>
        <v>#N/A</v>
      </c>
      <c r="S8" s="6" t="e">
        <f>MIN(10000,Table1[[#This Row],[Max Per Acre Payment]]*Table1[[#This Row],[Acres Treated]])</f>
        <v>#N/A</v>
      </c>
    </row>
    <row r="9" spans="1:19" x14ac:dyDescent="0.3">
      <c r="A9" s="99"/>
      <c r="B9" s="47"/>
      <c r="C9" s="47"/>
      <c r="D9" s="96"/>
      <c r="E9" t="e">
        <f>VLOOKUP($D9,'1. Product Price Planning'!$A:$H,2,FALSE)</f>
        <v>#N/A</v>
      </c>
      <c r="F9" s="6" t="e">
        <f>VLOOKUP($D9,'1. Product Price Planning'!$A:$H,6,FALSE)</f>
        <v>#N/A</v>
      </c>
      <c r="G9" s="93" t="e">
        <f>VLOOKUP($D9,'1. Product Price Planning'!$A:$H,8,FALSE)</f>
        <v>#N/A</v>
      </c>
      <c r="H9" s="47"/>
      <c r="I9" s="94"/>
      <c r="P9" s="6" t="e">
        <f>VLOOKUP($D9,'1. Product Price Planning'!$A:$J,9,FALSE)</f>
        <v>#N/A</v>
      </c>
      <c r="Q9" s="20" t="e">
        <f>VLOOKUP($D9,'1. Product Price Planning'!$A:$J,10,FALSE)/Table1[[#This Row],[Max Per Acre Payment]]</f>
        <v>#N/A</v>
      </c>
      <c r="R9" s="6" t="e">
        <f>Table1[[#This Row],[Max Total Payment]]*Table1[[#This Row],[Overhead Percentages]]</f>
        <v>#N/A</v>
      </c>
      <c r="S9" s="6" t="e">
        <f>MIN(10000,Table1[[#This Row],[Max Per Acre Payment]]*Table1[[#This Row],[Acres Treated]])</f>
        <v>#N/A</v>
      </c>
    </row>
    <row r="10" spans="1:19" x14ac:dyDescent="0.3">
      <c r="A10" s="99"/>
      <c r="B10" s="47"/>
      <c r="C10" s="47"/>
      <c r="D10" s="96"/>
      <c r="E10" t="e">
        <f>VLOOKUP($D10,'1. Product Price Planning'!$A:$H,2,FALSE)</f>
        <v>#N/A</v>
      </c>
      <c r="F10" s="6" t="e">
        <f>VLOOKUP($D10,'1. Product Price Planning'!$A:$H,6,FALSE)</f>
        <v>#N/A</v>
      </c>
      <c r="G10" s="93" t="e">
        <f>VLOOKUP($D10,'1. Product Price Planning'!$A:$H,8,FALSE)</f>
        <v>#N/A</v>
      </c>
      <c r="H10" s="47"/>
      <c r="I10" s="94"/>
      <c r="P10" s="6" t="e">
        <f>VLOOKUP($D10,'1. Product Price Planning'!$A:$J,9,FALSE)</f>
        <v>#N/A</v>
      </c>
      <c r="Q10" s="20" t="e">
        <f>VLOOKUP($D10,'1. Product Price Planning'!$A:$J,10,FALSE)/Table1[[#This Row],[Max Per Acre Payment]]</f>
        <v>#N/A</v>
      </c>
      <c r="R10" s="6" t="e">
        <f>Table1[[#This Row],[Max Total Payment]]*Table1[[#This Row],[Overhead Percentages]]</f>
        <v>#N/A</v>
      </c>
      <c r="S10" s="6" t="e">
        <f>MIN(10000,Table1[[#This Row],[Max Per Acre Payment]]*Table1[[#This Row],[Acres Treated]])</f>
        <v>#N/A</v>
      </c>
    </row>
    <row r="11" spans="1:19" x14ac:dyDescent="0.3">
      <c r="A11" s="99"/>
      <c r="B11" s="47"/>
      <c r="C11" s="47"/>
      <c r="D11" s="96"/>
      <c r="E11" t="e">
        <f>VLOOKUP($D11,'1. Product Price Planning'!$A:$H,2,FALSE)</f>
        <v>#N/A</v>
      </c>
      <c r="F11" s="6" t="e">
        <f>VLOOKUP($D11,'1. Product Price Planning'!$A:$H,6,FALSE)</f>
        <v>#N/A</v>
      </c>
      <c r="G11" s="93" t="e">
        <f>VLOOKUP($D11,'1. Product Price Planning'!$A:$H,8,FALSE)</f>
        <v>#N/A</v>
      </c>
      <c r="H11" s="47"/>
      <c r="I11" s="94"/>
      <c r="P11" s="6" t="e">
        <f>VLOOKUP($D11,'1. Product Price Planning'!$A:$J,9,FALSE)</f>
        <v>#N/A</v>
      </c>
      <c r="Q11" s="20" t="e">
        <f>VLOOKUP($D11,'1. Product Price Planning'!$A:$J,10,FALSE)/Table1[[#This Row],[Max Per Acre Payment]]</f>
        <v>#N/A</v>
      </c>
      <c r="R11" s="6" t="e">
        <f>Table1[[#This Row],[Max Total Payment]]*Table1[[#This Row],[Overhead Percentages]]</f>
        <v>#N/A</v>
      </c>
      <c r="S11" s="6" t="e">
        <f>MIN(10000,Table1[[#This Row],[Max Per Acre Payment]]*Table1[[#This Row],[Acres Treated]])</f>
        <v>#N/A</v>
      </c>
    </row>
    <row r="12" spans="1:19" x14ac:dyDescent="0.3">
      <c r="A12" s="99"/>
      <c r="B12" s="47"/>
      <c r="C12" s="47"/>
      <c r="D12" s="96"/>
      <c r="E12" t="e">
        <f>VLOOKUP($D12,'1. Product Price Planning'!$A:$H,2,FALSE)</f>
        <v>#N/A</v>
      </c>
      <c r="F12" s="6" t="e">
        <f>VLOOKUP($D12,'1. Product Price Planning'!$A:$H,6,FALSE)</f>
        <v>#N/A</v>
      </c>
      <c r="G12" s="93" t="e">
        <f>VLOOKUP($D12,'1. Product Price Planning'!$A:$H,8,FALSE)</f>
        <v>#N/A</v>
      </c>
      <c r="H12" s="47"/>
      <c r="I12" s="94"/>
      <c r="P12" s="6" t="e">
        <f>VLOOKUP($D12,'1. Product Price Planning'!$A:$J,9,FALSE)</f>
        <v>#N/A</v>
      </c>
      <c r="Q12" s="20" t="e">
        <f>VLOOKUP($D12,'1. Product Price Planning'!$A:$J,10,FALSE)/Table1[[#This Row],[Max Per Acre Payment]]</f>
        <v>#N/A</v>
      </c>
      <c r="R12" s="6" t="e">
        <f>Table1[[#This Row],[Max Total Payment]]*Table1[[#This Row],[Overhead Percentages]]</f>
        <v>#N/A</v>
      </c>
      <c r="S12" s="6" t="e">
        <f>MIN(10000,Table1[[#This Row],[Max Per Acre Payment]]*Table1[[#This Row],[Acres Treated]])</f>
        <v>#N/A</v>
      </c>
    </row>
    <row r="13" spans="1:19" x14ac:dyDescent="0.3">
      <c r="A13" s="99"/>
      <c r="B13" s="47"/>
      <c r="C13" s="47"/>
      <c r="D13" s="96"/>
      <c r="E13" t="e">
        <f>VLOOKUP($D13,'1. Product Price Planning'!$A:$H,2,FALSE)</f>
        <v>#N/A</v>
      </c>
      <c r="F13" s="6" t="e">
        <f>VLOOKUP($D13,'1. Product Price Planning'!$A:$H,6,FALSE)</f>
        <v>#N/A</v>
      </c>
      <c r="G13" s="93" t="e">
        <f>VLOOKUP($D13,'1. Product Price Planning'!$A:$H,8,FALSE)</f>
        <v>#N/A</v>
      </c>
      <c r="H13" s="47"/>
      <c r="I13" s="94"/>
      <c r="P13" s="6" t="e">
        <f>VLOOKUP($D13,'1. Product Price Planning'!$A:$J,9,FALSE)</f>
        <v>#N/A</v>
      </c>
      <c r="Q13" s="20" t="e">
        <f>VLOOKUP($D13,'1. Product Price Planning'!$A:$J,10,FALSE)/Table1[[#This Row],[Max Per Acre Payment]]</f>
        <v>#N/A</v>
      </c>
      <c r="R13" s="6" t="e">
        <f>Table1[[#This Row],[Max Total Payment]]*Table1[[#This Row],[Overhead Percentages]]</f>
        <v>#N/A</v>
      </c>
      <c r="S13" s="6" t="e">
        <f>MIN(10000,Table1[[#This Row],[Max Per Acre Payment]]*Table1[[#This Row],[Acres Treated]])</f>
        <v>#N/A</v>
      </c>
    </row>
    <row r="14" spans="1:19" x14ac:dyDescent="0.3">
      <c r="A14" s="99"/>
      <c r="B14" s="47"/>
      <c r="C14" s="47"/>
      <c r="D14" s="96"/>
      <c r="E14" t="e">
        <f>VLOOKUP($D14,'1. Product Price Planning'!$A:$H,2,FALSE)</f>
        <v>#N/A</v>
      </c>
      <c r="F14" s="6" t="e">
        <f>VLOOKUP($D14,'1. Product Price Planning'!$A:$H,6,FALSE)</f>
        <v>#N/A</v>
      </c>
      <c r="G14" s="93" t="e">
        <f>VLOOKUP($D14,'1. Product Price Planning'!$A:$H,8,FALSE)</f>
        <v>#N/A</v>
      </c>
      <c r="H14" s="47"/>
      <c r="I14" s="94"/>
      <c r="P14" s="6" t="e">
        <f>VLOOKUP($D14,'1. Product Price Planning'!$A:$J,9,FALSE)</f>
        <v>#N/A</v>
      </c>
      <c r="Q14" s="20" t="e">
        <f>VLOOKUP($D14,'1. Product Price Planning'!$A:$J,10,FALSE)/Table1[[#This Row],[Max Per Acre Payment]]</f>
        <v>#N/A</v>
      </c>
      <c r="R14" s="6" t="e">
        <f>Table1[[#This Row],[Max Total Payment]]*Table1[[#This Row],[Overhead Percentages]]</f>
        <v>#N/A</v>
      </c>
      <c r="S14" s="6" t="e">
        <f>MIN(10000,Table1[[#This Row],[Max Per Acre Payment]]*Table1[[#This Row],[Acres Treated]])</f>
        <v>#N/A</v>
      </c>
    </row>
    <row r="15" spans="1:19" x14ac:dyDescent="0.3">
      <c r="A15" s="99"/>
      <c r="B15" s="47"/>
      <c r="C15" s="47"/>
      <c r="D15" s="96"/>
      <c r="E15" t="e">
        <f>VLOOKUP($D15,'1. Product Price Planning'!$A:$H,2,FALSE)</f>
        <v>#N/A</v>
      </c>
      <c r="F15" s="6" t="e">
        <f>VLOOKUP($D15,'1. Product Price Planning'!$A:$H,6,FALSE)</f>
        <v>#N/A</v>
      </c>
      <c r="G15" s="93" t="e">
        <f>VLOOKUP($D15,'1. Product Price Planning'!$A:$H,8,FALSE)</f>
        <v>#N/A</v>
      </c>
      <c r="H15" s="47"/>
      <c r="I15" s="94"/>
      <c r="P15" s="6" t="e">
        <f>VLOOKUP($D15,'1. Product Price Planning'!$A:$J,9,FALSE)</f>
        <v>#N/A</v>
      </c>
      <c r="Q15" s="20" t="e">
        <f>VLOOKUP($D15,'1. Product Price Planning'!$A:$J,10,FALSE)/Table1[[#This Row],[Max Per Acre Payment]]</f>
        <v>#N/A</v>
      </c>
      <c r="R15" s="6" t="e">
        <f>Table1[[#This Row],[Max Total Payment]]*Table1[[#This Row],[Overhead Percentages]]</f>
        <v>#N/A</v>
      </c>
      <c r="S15" s="6" t="e">
        <f>MIN(10000,Table1[[#This Row],[Max Per Acre Payment]]*Table1[[#This Row],[Acres Treated]])</f>
        <v>#N/A</v>
      </c>
    </row>
    <row r="16" spans="1:19" x14ac:dyDescent="0.3">
      <c r="A16" s="99"/>
      <c r="B16" s="47"/>
      <c r="C16" s="47"/>
      <c r="D16" s="96"/>
      <c r="E16" t="e">
        <f>VLOOKUP($D16,'1. Product Price Planning'!$A:$H,2,FALSE)</f>
        <v>#N/A</v>
      </c>
      <c r="F16" s="6" t="e">
        <f>VLOOKUP($D16,'1. Product Price Planning'!$A:$H,6,FALSE)</f>
        <v>#N/A</v>
      </c>
      <c r="G16" s="93" t="e">
        <f>VLOOKUP($D16,'1. Product Price Planning'!$A:$H,8,FALSE)</f>
        <v>#N/A</v>
      </c>
      <c r="H16" s="47"/>
      <c r="I16" s="94"/>
      <c r="P16" s="6" t="e">
        <f>VLOOKUP($D16,'1. Product Price Planning'!$A:$J,9,FALSE)</f>
        <v>#N/A</v>
      </c>
      <c r="Q16" s="20" t="e">
        <f>VLOOKUP($D16,'1. Product Price Planning'!$A:$J,10,FALSE)/Table1[[#This Row],[Max Per Acre Payment]]</f>
        <v>#N/A</v>
      </c>
      <c r="R16" s="6" t="e">
        <f>Table1[[#This Row],[Max Total Payment]]*Table1[[#This Row],[Overhead Percentages]]</f>
        <v>#N/A</v>
      </c>
      <c r="S16" s="6" t="e">
        <f>MIN(10000,Table1[[#This Row],[Max Per Acre Payment]]*Table1[[#This Row],[Acres Treated]])</f>
        <v>#N/A</v>
      </c>
    </row>
    <row r="17" spans="1:19" x14ac:dyDescent="0.3">
      <c r="A17" s="99"/>
      <c r="B17" s="47"/>
      <c r="C17" s="47"/>
      <c r="D17" s="96"/>
      <c r="E17" t="e">
        <f>VLOOKUP($D17,'1. Product Price Planning'!$A:$H,2,FALSE)</f>
        <v>#N/A</v>
      </c>
      <c r="F17" s="6" t="e">
        <f>VLOOKUP($D17,'1. Product Price Planning'!$A:$H,6,FALSE)</f>
        <v>#N/A</v>
      </c>
      <c r="G17" s="93" t="e">
        <f>VLOOKUP($D17,'1. Product Price Planning'!$A:$H,8,FALSE)</f>
        <v>#N/A</v>
      </c>
      <c r="H17" s="47"/>
      <c r="I17" s="94"/>
      <c r="P17" s="6" t="e">
        <f>VLOOKUP($D17,'1. Product Price Planning'!$A:$J,9,FALSE)</f>
        <v>#N/A</v>
      </c>
      <c r="Q17" s="20" t="e">
        <f>VLOOKUP($D17,'1. Product Price Planning'!$A:$J,10,FALSE)/Table1[[#This Row],[Max Per Acre Payment]]</f>
        <v>#N/A</v>
      </c>
      <c r="R17" s="6" t="e">
        <f>Table1[[#This Row],[Max Total Payment]]*Table1[[#This Row],[Overhead Percentages]]</f>
        <v>#N/A</v>
      </c>
      <c r="S17" s="6" t="e">
        <f>MIN(10000,Table1[[#This Row],[Max Per Acre Payment]]*Table1[[#This Row],[Acres Treated]])</f>
        <v>#N/A</v>
      </c>
    </row>
    <row r="18" spans="1:19" x14ac:dyDescent="0.3">
      <c r="A18" s="99"/>
      <c r="B18" s="47"/>
      <c r="C18" s="47"/>
      <c r="D18" s="96"/>
      <c r="E18" t="e">
        <f>VLOOKUP($D18,'1. Product Price Planning'!$A:$H,2,FALSE)</f>
        <v>#N/A</v>
      </c>
      <c r="F18" s="6" t="e">
        <f>VLOOKUP($D18,'1. Product Price Planning'!$A:$H,6,FALSE)</f>
        <v>#N/A</v>
      </c>
      <c r="G18" s="93" t="e">
        <f>VLOOKUP($D18,'1. Product Price Planning'!$A:$H,8,FALSE)</f>
        <v>#N/A</v>
      </c>
      <c r="H18" s="47"/>
      <c r="I18" s="94"/>
      <c r="P18" s="6" t="e">
        <f>VLOOKUP($D18,'1. Product Price Planning'!$A:$J,9,FALSE)</f>
        <v>#N/A</v>
      </c>
      <c r="Q18" s="20" t="e">
        <f>VLOOKUP($D18,'1. Product Price Planning'!$A:$J,10,FALSE)/Table1[[#This Row],[Max Per Acre Payment]]</f>
        <v>#N/A</v>
      </c>
      <c r="R18" s="6" t="e">
        <f>Table1[[#This Row],[Max Total Payment]]*Table1[[#This Row],[Overhead Percentages]]</f>
        <v>#N/A</v>
      </c>
      <c r="S18" s="6" t="e">
        <f>MIN(10000,Table1[[#This Row],[Max Per Acre Payment]]*Table1[[#This Row],[Acres Treated]])</f>
        <v>#N/A</v>
      </c>
    </row>
    <row r="19" spans="1:19" x14ac:dyDescent="0.3">
      <c r="A19" s="99"/>
      <c r="B19" s="47"/>
      <c r="C19" s="47"/>
      <c r="D19" s="96"/>
      <c r="E19" t="e">
        <f>VLOOKUP($D19,'1. Product Price Planning'!$A:$H,2,FALSE)</f>
        <v>#N/A</v>
      </c>
      <c r="F19" s="6" t="e">
        <f>VLOOKUP($D19,'1. Product Price Planning'!$A:$H,6,FALSE)</f>
        <v>#N/A</v>
      </c>
      <c r="G19" s="93" t="e">
        <f>VLOOKUP($D19,'1. Product Price Planning'!$A:$H,8,FALSE)</f>
        <v>#N/A</v>
      </c>
      <c r="H19" s="47"/>
      <c r="I19" s="94"/>
      <c r="P19" s="6" t="e">
        <f>VLOOKUP($D19,'1. Product Price Planning'!$A:$J,9,FALSE)</f>
        <v>#N/A</v>
      </c>
      <c r="Q19" s="20" t="e">
        <f>VLOOKUP($D19,'1. Product Price Planning'!$A:$J,10,FALSE)/Table1[[#This Row],[Max Per Acre Payment]]</f>
        <v>#N/A</v>
      </c>
      <c r="R19" s="6" t="e">
        <f>Table1[[#This Row],[Max Total Payment]]*Table1[[#This Row],[Overhead Percentages]]</f>
        <v>#N/A</v>
      </c>
      <c r="S19" s="6" t="e">
        <f>MIN(10000,Table1[[#This Row],[Max Per Acre Payment]]*Table1[[#This Row],[Acres Treated]])</f>
        <v>#N/A</v>
      </c>
    </row>
    <row r="20" spans="1:19" x14ac:dyDescent="0.3">
      <c r="A20" s="99"/>
      <c r="B20" s="47"/>
      <c r="C20" s="47"/>
      <c r="D20" s="96"/>
      <c r="E20" t="e">
        <f>VLOOKUP($D20,'1. Product Price Planning'!$A:$H,2,FALSE)</f>
        <v>#N/A</v>
      </c>
      <c r="F20" s="6" t="e">
        <f>VLOOKUP($D20,'1. Product Price Planning'!$A:$H,6,FALSE)</f>
        <v>#N/A</v>
      </c>
      <c r="G20" s="93" t="e">
        <f>VLOOKUP($D20,'1. Product Price Planning'!$A:$H,8,FALSE)</f>
        <v>#N/A</v>
      </c>
      <c r="H20" s="47"/>
      <c r="I20" s="94"/>
      <c r="P20" s="6" t="e">
        <f>VLOOKUP($D20,'1. Product Price Planning'!$A:$J,9,FALSE)</f>
        <v>#N/A</v>
      </c>
      <c r="Q20" s="20" t="e">
        <f>VLOOKUP($D20,'1. Product Price Planning'!$A:$J,10,FALSE)/Table1[[#This Row],[Max Per Acre Payment]]</f>
        <v>#N/A</v>
      </c>
      <c r="R20" s="6" t="e">
        <f>Table1[[#This Row],[Max Total Payment]]*Table1[[#This Row],[Overhead Percentages]]</f>
        <v>#N/A</v>
      </c>
      <c r="S20" s="6" t="e">
        <f>MIN(10000,Table1[[#This Row],[Max Per Acre Payment]]*Table1[[#This Row],[Acres Treated]])</f>
        <v>#N/A</v>
      </c>
    </row>
    <row r="21" spans="1:19" x14ac:dyDescent="0.3">
      <c r="A21" s="99"/>
      <c r="B21" s="47"/>
      <c r="C21" s="47"/>
      <c r="D21" s="96"/>
      <c r="E21" t="e">
        <f>VLOOKUP($D21,'1. Product Price Planning'!$A:$H,2,FALSE)</f>
        <v>#N/A</v>
      </c>
      <c r="F21" s="6" t="e">
        <f>VLOOKUP($D21,'1. Product Price Planning'!$A:$H,6,FALSE)</f>
        <v>#N/A</v>
      </c>
      <c r="G21" s="93" t="e">
        <f>VLOOKUP($D21,'1. Product Price Planning'!$A:$H,8,FALSE)</f>
        <v>#N/A</v>
      </c>
      <c r="H21" s="47"/>
      <c r="I21" s="94"/>
      <c r="P21" s="6" t="e">
        <f>VLOOKUP($D21,'1. Product Price Planning'!$A:$J,9,FALSE)</f>
        <v>#N/A</v>
      </c>
      <c r="Q21" s="20" t="e">
        <f>VLOOKUP($D21,'1. Product Price Planning'!$A:$J,10,FALSE)/Table1[[#This Row],[Max Per Acre Payment]]</f>
        <v>#N/A</v>
      </c>
      <c r="R21" s="6" t="e">
        <f>Table1[[#This Row],[Max Total Payment]]*Table1[[#This Row],[Overhead Percentages]]</f>
        <v>#N/A</v>
      </c>
      <c r="S21" s="6" t="e">
        <f>MIN(10000,Table1[[#This Row],[Max Per Acre Payment]]*Table1[[#This Row],[Acres Treated]])</f>
        <v>#N/A</v>
      </c>
    </row>
    <row r="22" spans="1:19" x14ac:dyDescent="0.3">
      <c r="A22" s="99"/>
      <c r="B22" s="47"/>
      <c r="C22" s="47"/>
      <c r="D22" s="96"/>
      <c r="E22" t="e">
        <f>VLOOKUP($D22,'1. Product Price Planning'!$A:$H,2,FALSE)</f>
        <v>#N/A</v>
      </c>
      <c r="F22" s="6" t="e">
        <f>VLOOKUP($D22,'1. Product Price Planning'!$A:$H,6,FALSE)</f>
        <v>#N/A</v>
      </c>
      <c r="G22" s="93" t="e">
        <f>VLOOKUP($D22,'1. Product Price Planning'!$A:$H,8,FALSE)</f>
        <v>#N/A</v>
      </c>
      <c r="H22" s="47"/>
      <c r="I22" s="94"/>
      <c r="P22" s="6" t="e">
        <f>VLOOKUP($D22,'1. Product Price Planning'!$A:$J,9,FALSE)</f>
        <v>#N/A</v>
      </c>
      <c r="Q22" s="20" t="e">
        <f>VLOOKUP($D22,'1. Product Price Planning'!$A:$J,10,FALSE)/Table1[[#This Row],[Max Per Acre Payment]]</f>
        <v>#N/A</v>
      </c>
      <c r="R22" s="6" t="e">
        <f>Table1[[#This Row],[Max Total Payment]]*Table1[[#This Row],[Overhead Percentages]]</f>
        <v>#N/A</v>
      </c>
      <c r="S22" s="6" t="e">
        <f>MIN(10000,Table1[[#This Row],[Max Per Acre Payment]]*Table1[[#This Row],[Acres Treated]])</f>
        <v>#N/A</v>
      </c>
    </row>
    <row r="23" spans="1:19" x14ac:dyDescent="0.3">
      <c r="A23" s="99"/>
      <c r="B23" s="47"/>
      <c r="C23" s="47"/>
      <c r="D23" s="96"/>
      <c r="E23" t="e">
        <f>VLOOKUP($D23,'1. Product Price Planning'!$A:$H,2,FALSE)</f>
        <v>#N/A</v>
      </c>
      <c r="F23" s="6" t="e">
        <f>VLOOKUP($D23,'1. Product Price Planning'!$A:$H,6,FALSE)</f>
        <v>#N/A</v>
      </c>
      <c r="G23" s="93" t="e">
        <f>VLOOKUP($D23,'1. Product Price Planning'!$A:$H,8,FALSE)</f>
        <v>#N/A</v>
      </c>
      <c r="H23" s="47"/>
      <c r="I23" s="94"/>
      <c r="P23" s="6" t="e">
        <f>VLOOKUP($D23,'1. Product Price Planning'!$A:$J,9,FALSE)</f>
        <v>#N/A</v>
      </c>
      <c r="Q23" s="20" t="e">
        <f>VLOOKUP($D23,'1. Product Price Planning'!$A:$J,10,FALSE)/Table1[[#This Row],[Max Per Acre Payment]]</f>
        <v>#N/A</v>
      </c>
      <c r="R23" s="6" t="e">
        <f>Table1[[#This Row],[Max Total Payment]]*Table1[[#This Row],[Overhead Percentages]]</f>
        <v>#N/A</v>
      </c>
      <c r="S23" s="6" t="e">
        <f>MIN(10000,Table1[[#This Row],[Max Per Acre Payment]]*Table1[[#This Row],[Acres Treated]])</f>
        <v>#N/A</v>
      </c>
    </row>
    <row r="24" spans="1:19" x14ac:dyDescent="0.3">
      <c r="A24" s="99"/>
      <c r="B24" s="47"/>
      <c r="C24" s="47"/>
      <c r="D24" s="96"/>
      <c r="E24" t="e">
        <f>VLOOKUP($D24,'1. Product Price Planning'!$A:$H,2,FALSE)</f>
        <v>#N/A</v>
      </c>
      <c r="F24" s="6" t="e">
        <f>VLOOKUP($D24,'1. Product Price Planning'!$A:$H,6,FALSE)</f>
        <v>#N/A</v>
      </c>
      <c r="G24" s="93" t="e">
        <f>VLOOKUP($D24,'1. Product Price Planning'!$A:$H,8,FALSE)</f>
        <v>#N/A</v>
      </c>
      <c r="H24" s="47"/>
      <c r="I24" s="94"/>
      <c r="P24" s="6" t="e">
        <f>VLOOKUP($D24,'1. Product Price Planning'!$A:$J,9,FALSE)</f>
        <v>#N/A</v>
      </c>
      <c r="Q24" s="20" t="e">
        <f>VLOOKUP($D24,'1. Product Price Planning'!$A:$J,10,FALSE)/Table1[[#This Row],[Max Per Acre Payment]]</f>
        <v>#N/A</v>
      </c>
      <c r="R24" s="6" t="e">
        <f>Table1[[#This Row],[Max Total Payment]]*Table1[[#This Row],[Overhead Percentages]]</f>
        <v>#N/A</v>
      </c>
      <c r="S24" s="6" t="e">
        <f>MIN(10000,Table1[[#This Row],[Max Per Acre Payment]]*Table1[[#This Row],[Acres Treated]])</f>
        <v>#N/A</v>
      </c>
    </row>
    <row r="25" spans="1:19" x14ac:dyDescent="0.3">
      <c r="A25" s="99"/>
      <c r="B25" s="47"/>
      <c r="C25" s="47"/>
      <c r="D25" s="96"/>
      <c r="E25" t="e">
        <f>VLOOKUP($D25,'1. Product Price Planning'!$A:$H,2,FALSE)</f>
        <v>#N/A</v>
      </c>
      <c r="F25" s="6" t="e">
        <f>VLOOKUP($D25,'1. Product Price Planning'!$A:$H,6,FALSE)</f>
        <v>#N/A</v>
      </c>
      <c r="G25" s="93" t="e">
        <f>VLOOKUP($D25,'1. Product Price Planning'!$A:$H,8,FALSE)</f>
        <v>#N/A</v>
      </c>
      <c r="H25" s="47"/>
      <c r="I25" s="94"/>
      <c r="P25" s="6" t="e">
        <f>VLOOKUP($D25,'1. Product Price Planning'!$A:$J,9,FALSE)</f>
        <v>#N/A</v>
      </c>
      <c r="Q25" s="20" t="e">
        <f>VLOOKUP($D25,'1. Product Price Planning'!$A:$J,10,FALSE)/Table1[[#This Row],[Max Per Acre Payment]]</f>
        <v>#N/A</v>
      </c>
      <c r="R25" s="6" t="e">
        <f>Table1[[#This Row],[Max Total Payment]]*Table1[[#This Row],[Overhead Percentages]]</f>
        <v>#N/A</v>
      </c>
      <c r="S25" s="6" t="e">
        <f>MIN(10000,Table1[[#This Row],[Max Per Acre Payment]]*Table1[[#This Row],[Acres Treated]])</f>
        <v>#N/A</v>
      </c>
    </row>
    <row r="26" spans="1:19" x14ac:dyDescent="0.3">
      <c r="A26" s="99"/>
      <c r="B26" s="47"/>
      <c r="C26" s="47"/>
      <c r="D26" s="96"/>
      <c r="E26" t="e">
        <f>VLOOKUP($D26,'1. Product Price Planning'!$A:$H,2,FALSE)</f>
        <v>#N/A</v>
      </c>
      <c r="F26" s="6" t="e">
        <f>VLOOKUP($D26,'1. Product Price Planning'!$A:$H,6,FALSE)</f>
        <v>#N/A</v>
      </c>
      <c r="G26" s="93" t="e">
        <f>VLOOKUP($D26,'1. Product Price Planning'!$A:$H,8,FALSE)</f>
        <v>#N/A</v>
      </c>
      <c r="H26" s="47"/>
      <c r="I26" s="94"/>
      <c r="P26" s="6" t="e">
        <f>VLOOKUP($D26,'1. Product Price Planning'!$A:$J,9,FALSE)</f>
        <v>#N/A</v>
      </c>
      <c r="Q26" s="20" t="e">
        <f>VLOOKUP($D26,'1. Product Price Planning'!$A:$J,10,FALSE)/Table1[[#This Row],[Max Per Acre Payment]]</f>
        <v>#N/A</v>
      </c>
      <c r="R26" s="6" t="e">
        <f>Table1[[#This Row],[Max Total Payment]]*Table1[[#This Row],[Overhead Percentages]]</f>
        <v>#N/A</v>
      </c>
      <c r="S26" s="6" t="e">
        <f>MIN(10000,Table1[[#This Row],[Max Per Acre Payment]]*Table1[[#This Row],[Acres Treated]])</f>
        <v>#N/A</v>
      </c>
    </row>
    <row r="27" spans="1:19" x14ac:dyDescent="0.3">
      <c r="A27" s="99"/>
      <c r="B27" s="47"/>
      <c r="C27" s="47"/>
      <c r="D27" s="96"/>
      <c r="E27" t="e">
        <f>VLOOKUP($D27,'1. Product Price Planning'!$A:$H,2,FALSE)</f>
        <v>#N/A</v>
      </c>
      <c r="F27" s="6" t="e">
        <f>VLOOKUP($D27,'1. Product Price Planning'!$A:$H,6,FALSE)</f>
        <v>#N/A</v>
      </c>
      <c r="G27" s="93" t="e">
        <f>VLOOKUP($D27,'1. Product Price Planning'!$A:$H,8,FALSE)</f>
        <v>#N/A</v>
      </c>
      <c r="H27" s="47"/>
      <c r="I27" s="94"/>
      <c r="P27" s="6" t="e">
        <f>VLOOKUP($D27,'1. Product Price Planning'!$A:$J,9,FALSE)</f>
        <v>#N/A</v>
      </c>
      <c r="Q27" s="20" t="e">
        <f>VLOOKUP($D27,'1. Product Price Planning'!$A:$J,10,FALSE)/Table1[[#This Row],[Max Per Acre Payment]]</f>
        <v>#N/A</v>
      </c>
      <c r="R27" s="6" t="e">
        <f>Table1[[#This Row],[Max Total Payment]]*Table1[[#This Row],[Overhead Percentages]]</f>
        <v>#N/A</v>
      </c>
      <c r="S27" s="6" t="e">
        <f>MIN(10000,Table1[[#This Row],[Max Per Acre Payment]]*Table1[[#This Row],[Acres Treated]])</f>
        <v>#N/A</v>
      </c>
    </row>
    <row r="28" spans="1:19" x14ac:dyDescent="0.3">
      <c r="A28" s="99"/>
      <c r="B28" s="47"/>
      <c r="C28" s="47"/>
      <c r="D28" s="96"/>
      <c r="E28" t="e">
        <f>VLOOKUP($D28,'1. Product Price Planning'!$A:$H,2,FALSE)</f>
        <v>#N/A</v>
      </c>
      <c r="F28" s="6" t="e">
        <f>VLOOKUP($D28,'1. Product Price Planning'!$A:$H,6,FALSE)</f>
        <v>#N/A</v>
      </c>
      <c r="G28" s="93" t="e">
        <f>VLOOKUP($D28,'1. Product Price Planning'!$A:$H,8,FALSE)</f>
        <v>#N/A</v>
      </c>
      <c r="H28" s="47"/>
      <c r="I28" s="94"/>
      <c r="P28" s="6" t="e">
        <f>VLOOKUP($D28,'1. Product Price Planning'!$A:$J,9,FALSE)</f>
        <v>#N/A</v>
      </c>
      <c r="Q28" s="20" t="e">
        <f>VLOOKUP($D28,'1. Product Price Planning'!$A:$J,10,FALSE)/Table1[[#This Row],[Max Per Acre Payment]]</f>
        <v>#N/A</v>
      </c>
      <c r="R28" s="6" t="e">
        <f>Table1[[#This Row],[Max Total Payment]]*Table1[[#This Row],[Overhead Percentages]]</f>
        <v>#N/A</v>
      </c>
      <c r="S28" s="6" t="e">
        <f>MIN(10000,Table1[[#This Row],[Max Per Acre Payment]]*Table1[[#This Row],[Acres Treated]])</f>
        <v>#N/A</v>
      </c>
    </row>
    <row r="29" spans="1:19" x14ac:dyDescent="0.3">
      <c r="A29" s="99"/>
      <c r="B29" s="47"/>
      <c r="C29" s="47"/>
      <c r="D29" s="96"/>
      <c r="E29" t="e">
        <f>VLOOKUP($D29,'1. Product Price Planning'!$A:$H,2,FALSE)</f>
        <v>#N/A</v>
      </c>
      <c r="F29" s="6" t="e">
        <f>VLOOKUP($D29,'1. Product Price Planning'!$A:$H,6,FALSE)</f>
        <v>#N/A</v>
      </c>
      <c r="G29" s="93" t="e">
        <f>VLOOKUP($D29,'1. Product Price Planning'!$A:$H,8,FALSE)</f>
        <v>#N/A</v>
      </c>
      <c r="H29" s="47"/>
      <c r="I29" s="94"/>
      <c r="P29" s="6" t="e">
        <f>VLOOKUP($D29,'1. Product Price Planning'!$A:$J,9,FALSE)</f>
        <v>#N/A</v>
      </c>
      <c r="Q29" s="20" t="e">
        <f>VLOOKUP($D29,'1. Product Price Planning'!$A:$J,10,FALSE)/Table1[[#This Row],[Max Per Acre Payment]]</f>
        <v>#N/A</v>
      </c>
      <c r="R29" s="6" t="e">
        <f>Table1[[#This Row],[Max Total Payment]]*Table1[[#This Row],[Overhead Percentages]]</f>
        <v>#N/A</v>
      </c>
      <c r="S29" s="6" t="e">
        <f>MIN(10000,Table1[[#This Row],[Max Per Acre Payment]]*Table1[[#This Row],[Acres Treated]])</f>
        <v>#N/A</v>
      </c>
    </row>
    <row r="30" spans="1:19" x14ac:dyDescent="0.3">
      <c r="A30" s="99"/>
      <c r="B30" s="47"/>
      <c r="C30" s="47"/>
      <c r="D30" s="96"/>
      <c r="E30" t="e">
        <f>VLOOKUP($D30,'1. Product Price Planning'!$A:$H,2,FALSE)</f>
        <v>#N/A</v>
      </c>
      <c r="F30" s="6" t="e">
        <f>VLOOKUP($D30,'1. Product Price Planning'!$A:$H,6,FALSE)</f>
        <v>#N/A</v>
      </c>
      <c r="G30" s="93" t="e">
        <f>VLOOKUP($D30,'1. Product Price Planning'!$A:$H,8,FALSE)</f>
        <v>#N/A</v>
      </c>
      <c r="H30" s="47"/>
      <c r="I30" s="94"/>
      <c r="P30" s="6" t="e">
        <f>VLOOKUP($D30,'1. Product Price Planning'!$A:$J,9,FALSE)</f>
        <v>#N/A</v>
      </c>
      <c r="Q30" s="20" t="e">
        <f>VLOOKUP($D30,'1. Product Price Planning'!$A:$J,10,FALSE)/Table1[[#This Row],[Max Per Acre Payment]]</f>
        <v>#N/A</v>
      </c>
      <c r="R30" s="6" t="e">
        <f>Table1[[#This Row],[Max Total Payment]]*Table1[[#This Row],[Overhead Percentages]]</f>
        <v>#N/A</v>
      </c>
      <c r="S30" s="6" t="e">
        <f>MIN(10000,Table1[[#This Row],[Max Per Acre Payment]]*Table1[[#This Row],[Acres Treated]])</f>
        <v>#N/A</v>
      </c>
    </row>
    <row r="31" spans="1:19" x14ac:dyDescent="0.3">
      <c r="A31" s="99"/>
      <c r="B31" s="47"/>
      <c r="C31" s="47"/>
      <c r="D31" s="96"/>
      <c r="E31" t="e">
        <f>VLOOKUP($D31,'1. Product Price Planning'!$A:$H,2,FALSE)</f>
        <v>#N/A</v>
      </c>
      <c r="F31" s="6" t="e">
        <f>VLOOKUP($D31,'1. Product Price Planning'!$A:$H,6,FALSE)</f>
        <v>#N/A</v>
      </c>
      <c r="G31" s="93" t="e">
        <f>VLOOKUP($D31,'1. Product Price Planning'!$A:$H,8,FALSE)</f>
        <v>#N/A</v>
      </c>
      <c r="H31" s="47"/>
      <c r="I31" s="94"/>
      <c r="P31" s="6" t="e">
        <f>VLOOKUP($D31,'1. Product Price Planning'!$A:$J,9,FALSE)</f>
        <v>#N/A</v>
      </c>
      <c r="Q31" s="20" t="e">
        <f>VLOOKUP($D31,'1. Product Price Planning'!$A:$J,10,FALSE)/Table1[[#This Row],[Max Per Acre Payment]]</f>
        <v>#N/A</v>
      </c>
      <c r="R31" s="6" t="e">
        <f>Table1[[#This Row],[Max Total Payment]]*Table1[[#This Row],[Overhead Percentages]]</f>
        <v>#N/A</v>
      </c>
      <c r="S31" s="6" t="e">
        <f>MIN(10000,Table1[[#This Row],[Max Per Acre Payment]]*Table1[[#This Row],[Acres Treated]])</f>
        <v>#N/A</v>
      </c>
    </row>
    <row r="32" spans="1:19" x14ac:dyDescent="0.3">
      <c r="A32" s="99"/>
      <c r="B32" s="47"/>
      <c r="C32" s="47"/>
      <c r="D32" s="96"/>
      <c r="E32" t="e">
        <f>VLOOKUP($D32,'1. Product Price Planning'!$A:$H,2,FALSE)</f>
        <v>#N/A</v>
      </c>
      <c r="F32" s="6" t="e">
        <f>VLOOKUP($D32,'1. Product Price Planning'!$A:$H,6,FALSE)</f>
        <v>#N/A</v>
      </c>
      <c r="G32" s="93" t="e">
        <f>VLOOKUP($D32,'1. Product Price Planning'!$A:$H,8,FALSE)</f>
        <v>#N/A</v>
      </c>
      <c r="H32" s="47"/>
      <c r="I32" s="94"/>
      <c r="P32" s="6" t="e">
        <f>VLOOKUP($D32,'1. Product Price Planning'!$A:$J,9,FALSE)</f>
        <v>#N/A</v>
      </c>
      <c r="Q32" s="20" t="e">
        <f>VLOOKUP($D32,'1. Product Price Planning'!$A:$J,10,FALSE)/Table1[[#This Row],[Max Per Acre Payment]]</f>
        <v>#N/A</v>
      </c>
      <c r="R32" s="6" t="e">
        <f>Table1[[#This Row],[Max Total Payment]]*Table1[[#This Row],[Overhead Percentages]]</f>
        <v>#N/A</v>
      </c>
      <c r="S32" s="6" t="e">
        <f>MIN(10000,Table1[[#This Row],[Max Per Acre Payment]]*Table1[[#This Row],[Acres Treated]])</f>
        <v>#N/A</v>
      </c>
    </row>
    <row r="33" spans="1:19" x14ac:dyDescent="0.3">
      <c r="A33" s="99"/>
      <c r="B33" s="47"/>
      <c r="C33" s="47"/>
      <c r="D33" s="96"/>
      <c r="E33" t="e">
        <f>VLOOKUP($D33,'1. Product Price Planning'!$A:$H,2,FALSE)</f>
        <v>#N/A</v>
      </c>
      <c r="F33" s="6" t="e">
        <f>VLOOKUP($D33,'1. Product Price Planning'!$A:$H,6,FALSE)</f>
        <v>#N/A</v>
      </c>
      <c r="G33" s="93" t="e">
        <f>VLOOKUP($D33,'1. Product Price Planning'!$A:$H,8,FALSE)</f>
        <v>#N/A</v>
      </c>
      <c r="H33" s="47"/>
      <c r="I33" s="94"/>
      <c r="P33" s="6" t="e">
        <f>VLOOKUP($D33,'1. Product Price Planning'!$A:$J,9,FALSE)</f>
        <v>#N/A</v>
      </c>
      <c r="Q33" s="20" t="e">
        <f>VLOOKUP($D33,'1. Product Price Planning'!$A:$J,10,FALSE)/Table1[[#This Row],[Max Per Acre Payment]]</f>
        <v>#N/A</v>
      </c>
      <c r="R33" s="6" t="e">
        <f>Table1[[#This Row],[Max Total Payment]]*Table1[[#This Row],[Overhead Percentages]]</f>
        <v>#N/A</v>
      </c>
      <c r="S33" s="6" t="e">
        <f>MIN(10000,Table1[[#This Row],[Max Per Acre Payment]]*Table1[[#This Row],[Acres Treated]])</f>
        <v>#N/A</v>
      </c>
    </row>
    <row r="34" spans="1:19" x14ac:dyDescent="0.3">
      <c r="A34" s="99"/>
      <c r="B34" s="47"/>
      <c r="C34" s="47"/>
      <c r="D34" s="96"/>
      <c r="E34" t="e">
        <f>VLOOKUP($D34,'1. Product Price Planning'!$A:$H,2,FALSE)</f>
        <v>#N/A</v>
      </c>
      <c r="F34" s="6" t="e">
        <f>VLOOKUP($D34,'1. Product Price Planning'!$A:$H,6,FALSE)</f>
        <v>#N/A</v>
      </c>
      <c r="G34" s="93" t="e">
        <f>VLOOKUP($D34,'1. Product Price Planning'!$A:$H,8,FALSE)</f>
        <v>#N/A</v>
      </c>
      <c r="H34" s="47"/>
      <c r="I34" s="94"/>
      <c r="P34" s="6" t="e">
        <f>VLOOKUP($D34,'1. Product Price Planning'!$A:$J,9,FALSE)</f>
        <v>#N/A</v>
      </c>
      <c r="Q34" s="20" t="e">
        <f>VLOOKUP($D34,'1. Product Price Planning'!$A:$J,10,FALSE)/Table1[[#This Row],[Max Per Acre Payment]]</f>
        <v>#N/A</v>
      </c>
      <c r="R34" s="6" t="e">
        <f>Table1[[#This Row],[Max Total Payment]]*Table1[[#This Row],[Overhead Percentages]]</f>
        <v>#N/A</v>
      </c>
      <c r="S34" s="6" t="e">
        <f>MIN(10000,Table1[[#This Row],[Max Per Acre Payment]]*Table1[[#This Row],[Acres Treated]])</f>
        <v>#N/A</v>
      </c>
    </row>
    <row r="35" spans="1:19" x14ac:dyDescent="0.3">
      <c r="A35" s="99"/>
      <c r="B35" s="47"/>
      <c r="C35" s="47"/>
      <c r="D35" s="96"/>
      <c r="E35" t="e">
        <f>VLOOKUP($D35,'1. Product Price Planning'!$A:$H,2,FALSE)</f>
        <v>#N/A</v>
      </c>
      <c r="F35" s="6" t="e">
        <f>VLOOKUP($D35,'1. Product Price Planning'!$A:$H,6,FALSE)</f>
        <v>#N/A</v>
      </c>
      <c r="G35" s="93" t="e">
        <f>VLOOKUP($D35,'1. Product Price Planning'!$A:$H,8,FALSE)</f>
        <v>#N/A</v>
      </c>
      <c r="H35" s="47"/>
      <c r="I35" s="94"/>
      <c r="P35" s="6" t="e">
        <f>VLOOKUP($D35,'1. Product Price Planning'!$A:$J,9,FALSE)</f>
        <v>#N/A</v>
      </c>
      <c r="Q35" s="20" t="e">
        <f>VLOOKUP($D35,'1. Product Price Planning'!$A:$J,10,FALSE)/Table1[[#This Row],[Max Per Acre Payment]]</f>
        <v>#N/A</v>
      </c>
      <c r="R35" s="6" t="e">
        <f>Table1[[#This Row],[Max Total Payment]]*Table1[[#This Row],[Overhead Percentages]]</f>
        <v>#N/A</v>
      </c>
      <c r="S35" s="6" t="e">
        <f>MIN(10000,Table1[[#This Row],[Max Per Acre Payment]]*Table1[[#This Row],[Acres Treated]])</f>
        <v>#N/A</v>
      </c>
    </row>
    <row r="36" spans="1:19" x14ac:dyDescent="0.3">
      <c r="A36" s="99"/>
      <c r="B36" s="47"/>
      <c r="C36" s="47"/>
      <c r="D36" s="96"/>
      <c r="E36" t="e">
        <f>VLOOKUP($D36,'1. Product Price Planning'!$A:$H,2,FALSE)</f>
        <v>#N/A</v>
      </c>
      <c r="F36" s="6" t="e">
        <f>VLOOKUP($D36,'1. Product Price Planning'!$A:$H,6,FALSE)</f>
        <v>#N/A</v>
      </c>
      <c r="G36" s="93" t="e">
        <f>VLOOKUP($D36,'1. Product Price Planning'!$A:$H,8,FALSE)</f>
        <v>#N/A</v>
      </c>
      <c r="H36" s="47"/>
      <c r="I36" s="94"/>
      <c r="P36" s="6" t="e">
        <f>VLOOKUP($D36,'1. Product Price Planning'!$A:$J,9,FALSE)</f>
        <v>#N/A</v>
      </c>
      <c r="Q36" s="20" t="e">
        <f>VLOOKUP($D36,'1. Product Price Planning'!$A:$J,10,FALSE)/Table1[[#This Row],[Max Per Acre Payment]]</f>
        <v>#N/A</v>
      </c>
      <c r="R36" s="6" t="e">
        <f>Table1[[#This Row],[Max Total Payment]]*Table1[[#This Row],[Overhead Percentages]]</f>
        <v>#N/A</v>
      </c>
      <c r="S36" s="6" t="e">
        <f>MIN(10000,Table1[[#This Row],[Max Per Acre Payment]]*Table1[[#This Row],[Acres Treated]])</f>
        <v>#N/A</v>
      </c>
    </row>
    <row r="37" spans="1:19" x14ac:dyDescent="0.3">
      <c r="A37" s="99"/>
      <c r="B37" s="47"/>
      <c r="C37" s="47"/>
      <c r="D37" s="96"/>
      <c r="E37" t="e">
        <f>VLOOKUP($D37,'1. Product Price Planning'!$A:$H,2,FALSE)</f>
        <v>#N/A</v>
      </c>
      <c r="F37" s="6" t="e">
        <f>VLOOKUP($D37,'1. Product Price Planning'!$A:$H,6,FALSE)</f>
        <v>#N/A</v>
      </c>
      <c r="G37" s="93" t="e">
        <f>VLOOKUP($D37,'1. Product Price Planning'!$A:$H,8,FALSE)</f>
        <v>#N/A</v>
      </c>
      <c r="H37" s="47"/>
      <c r="I37" s="94"/>
      <c r="P37" s="6" t="e">
        <f>VLOOKUP($D37,'1. Product Price Planning'!$A:$J,9,FALSE)</f>
        <v>#N/A</v>
      </c>
      <c r="Q37" s="20" t="e">
        <f>VLOOKUP($D37,'1. Product Price Planning'!$A:$J,10,FALSE)/Table1[[#This Row],[Max Per Acre Payment]]</f>
        <v>#N/A</v>
      </c>
      <c r="R37" s="6" t="e">
        <f>Table1[[#This Row],[Max Total Payment]]*Table1[[#This Row],[Overhead Percentages]]</f>
        <v>#N/A</v>
      </c>
      <c r="S37" s="6" t="e">
        <f>MIN(10000,Table1[[#This Row],[Max Per Acre Payment]]*Table1[[#This Row],[Acres Treated]])</f>
        <v>#N/A</v>
      </c>
    </row>
    <row r="38" spans="1:19" x14ac:dyDescent="0.3">
      <c r="A38" s="99"/>
      <c r="B38" s="47"/>
      <c r="C38" s="47"/>
      <c r="D38" s="96"/>
      <c r="E38" t="e">
        <f>VLOOKUP($D38,'1. Product Price Planning'!$A:$H,2,FALSE)</f>
        <v>#N/A</v>
      </c>
      <c r="F38" s="6" t="e">
        <f>VLOOKUP($D38,'1. Product Price Planning'!$A:$H,6,FALSE)</f>
        <v>#N/A</v>
      </c>
      <c r="G38" s="93" t="e">
        <f>VLOOKUP($D38,'1. Product Price Planning'!$A:$H,8,FALSE)</f>
        <v>#N/A</v>
      </c>
      <c r="H38" s="47"/>
      <c r="I38" s="94"/>
      <c r="P38" s="6" t="e">
        <f>VLOOKUP($D38,'1. Product Price Planning'!$A:$J,9,FALSE)</f>
        <v>#N/A</v>
      </c>
      <c r="Q38" s="20" t="e">
        <f>VLOOKUP($D38,'1. Product Price Planning'!$A:$J,10,FALSE)/Table1[[#This Row],[Max Per Acre Payment]]</f>
        <v>#N/A</v>
      </c>
      <c r="R38" s="6" t="e">
        <f>Table1[[#This Row],[Max Total Payment]]*Table1[[#This Row],[Overhead Percentages]]</f>
        <v>#N/A</v>
      </c>
      <c r="S38" s="6" t="e">
        <f>MIN(10000,Table1[[#This Row],[Max Per Acre Payment]]*Table1[[#This Row],[Acres Treated]])</f>
        <v>#N/A</v>
      </c>
    </row>
    <row r="39" spans="1:19" x14ac:dyDescent="0.3">
      <c r="A39" s="99"/>
      <c r="B39" s="47"/>
      <c r="C39" s="47"/>
      <c r="D39" s="96"/>
      <c r="E39" t="e">
        <f>VLOOKUP($D39,'1. Product Price Planning'!$A:$H,2,FALSE)</f>
        <v>#N/A</v>
      </c>
      <c r="F39" s="6" t="e">
        <f>VLOOKUP($D39,'1. Product Price Planning'!$A:$H,6,FALSE)</f>
        <v>#N/A</v>
      </c>
      <c r="G39" s="93" t="e">
        <f>VLOOKUP($D39,'1. Product Price Planning'!$A:$H,8,FALSE)</f>
        <v>#N/A</v>
      </c>
      <c r="H39" s="47"/>
      <c r="I39" s="94"/>
      <c r="P39" s="6" t="e">
        <f>VLOOKUP($D39,'1. Product Price Planning'!$A:$J,9,FALSE)</f>
        <v>#N/A</v>
      </c>
      <c r="Q39" s="20" t="e">
        <f>VLOOKUP($D39,'1. Product Price Planning'!$A:$J,10,FALSE)/Table1[[#This Row],[Max Per Acre Payment]]</f>
        <v>#N/A</v>
      </c>
      <c r="R39" s="6" t="e">
        <f>Table1[[#This Row],[Max Total Payment]]*Table1[[#This Row],[Overhead Percentages]]</f>
        <v>#N/A</v>
      </c>
      <c r="S39" s="6" t="e">
        <f>MIN(10000,Table1[[#This Row],[Max Per Acre Payment]]*Table1[[#This Row],[Acres Treated]])</f>
        <v>#N/A</v>
      </c>
    </row>
    <row r="40" spans="1:19" x14ac:dyDescent="0.3">
      <c r="A40" s="99"/>
      <c r="B40" s="47"/>
      <c r="C40" s="47"/>
      <c r="D40" s="96"/>
      <c r="E40" t="e">
        <f>VLOOKUP($D40,'1. Product Price Planning'!$A:$H,2,FALSE)</f>
        <v>#N/A</v>
      </c>
      <c r="F40" s="6" t="e">
        <f>VLOOKUP($D40,'1. Product Price Planning'!$A:$H,6,FALSE)</f>
        <v>#N/A</v>
      </c>
      <c r="G40" s="93" t="e">
        <f>VLOOKUP($D40,'1. Product Price Planning'!$A:$H,8,FALSE)</f>
        <v>#N/A</v>
      </c>
      <c r="H40" s="47"/>
      <c r="I40" s="94"/>
      <c r="P40" s="6" t="e">
        <f>VLOOKUP($D40,'1. Product Price Planning'!$A:$J,9,FALSE)</f>
        <v>#N/A</v>
      </c>
      <c r="Q40" s="20" t="e">
        <f>VLOOKUP($D40,'1. Product Price Planning'!$A:$J,10,FALSE)/Table1[[#This Row],[Max Per Acre Payment]]</f>
        <v>#N/A</v>
      </c>
      <c r="R40" s="6" t="e">
        <f>Table1[[#This Row],[Max Total Payment]]*Table1[[#This Row],[Overhead Percentages]]</f>
        <v>#N/A</v>
      </c>
      <c r="S40" s="6" t="e">
        <f>MIN(10000,Table1[[#This Row],[Max Per Acre Payment]]*Table1[[#This Row],[Acres Treated]])</f>
        <v>#N/A</v>
      </c>
    </row>
    <row r="41" spans="1:19" x14ac:dyDescent="0.3">
      <c r="A41" s="99"/>
      <c r="B41" s="47"/>
      <c r="C41" s="47"/>
      <c r="D41" s="96"/>
      <c r="E41" t="e">
        <f>VLOOKUP($D41,'1. Product Price Planning'!$A:$H,2,FALSE)</f>
        <v>#N/A</v>
      </c>
      <c r="F41" s="6" t="e">
        <f>VLOOKUP($D41,'1. Product Price Planning'!$A:$H,6,FALSE)</f>
        <v>#N/A</v>
      </c>
      <c r="G41" s="93" t="e">
        <f>VLOOKUP($D41,'1. Product Price Planning'!$A:$H,8,FALSE)</f>
        <v>#N/A</v>
      </c>
      <c r="H41" s="47"/>
      <c r="I41" s="94"/>
      <c r="P41" s="6" t="e">
        <f>VLOOKUP($D41,'1. Product Price Planning'!$A:$J,9,FALSE)</f>
        <v>#N/A</v>
      </c>
      <c r="Q41" s="20" t="e">
        <f>VLOOKUP($D41,'1. Product Price Planning'!$A:$J,10,FALSE)/Table1[[#This Row],[Max Per Acre Payment]]</f>
        <v>#N/A</v>
      </c>
      <c r="R41" s="6" t="e">
        <f>Table1[[#This Row],[Max Total Payment]]*Table1[[#This Row],[Overhead Percentages]]</f>
        <v>#N/A</v>
      </c>
      <c r="S41" s="6" t="e">
        <f>MIN(10000,Table1[[#This Row],[Max Per Acre Payment]]*Table1[[#This Row],[Acres Treated]])</f>
        <v>#N/A</v>
      </c>
    </row>
    <row r="42" spans="1:19" x14ac:dyDescent="0.3">
      <c r="A42" s="99"/>
      <c r="B42" s="47"/>
      <c r="C42" s="47"/>
      <c r="D42" s="96"/>
      <c r="E42" t="e">
        <f>VLOOKUP($D42,'1. Product Price Planning'!$A:$H,2,FALSE)</f>
        <v>#N/A</v>
      </c>
      <c r="F42" s="6" t="e">
        <f>VLOOKUP($D42,'1. Product Price Planning'!$A:$H,6,FALSE)</f>
        <v>#N/A</v>
      </c>
      <c r="G42" s="93" t="e">
        <f>VLOOKUP($D42,'1. Product Price Planning'!$A:$H,8,FALSE)</f>
        <v>#N/A</v>
      </c>
      <c r="H42" s="47"/>
      <c r="I42" s="94"/>
      <c r="P42" s="6" t="e">
        <f>VLOOKUP($D42,'1. Product Price Planning'!$A:$J,9,FALSE)</f>
        <v>#N/A</v>
      </c>
      <c r="Q42" s="20" t="e">
        <f>VLOOKUP($D42,'1. Product Price Planning'!$A:$J,10,FALSE)/Table1[[#This Row],[Max Per Acre Payment]]</f>
        <v>#N/A</v>
      </c>
      <c r="R42" s="6" t="e">
        <f>Table1[[#This Row],[Max Total Payment]]*Table1[[#This Row],[Overhead Percentages]]</f>
        <v>#N/A</v>
      </c>
      <c r="S42" s="6" t="e">
        <f>MIN(10000,Table1[[#This Row],[Max Per Acre Payment]]*Table1[[#This Row],[Acres Treated]])</f>
        <v>#N/A</v>
      </c>
    </row>
    <row r="43" spans="1:19" x14ac:dyDescent="0.3">
      <c r="A43" s="99"/>
      <c r="B43" s="47"/>
      <c r="C43" s="47"/>
      <c r="D43" s="96"/>
      <c r="E43" t="e">
        <f>VLOOKUP($D43,'1. Product Price Planning'!$A:$H,2,FALSE)</f>
        <v>#N/A</v>
      </c>
      <c r="F43" s="6" t="e">
        <f>VLOOKUP($D43,'1. Product Price Planning'!$A:$H,6,FALSE)</f>
        <v>#N/A</v>
      </c>
      <c r="G43" s="93" t="e">
        <f>VLOOKUP($D43,'1. Product Price Planning'!$A:$H,8,FALSE)</f>
        <v>#N/A</v>
      </c>
      <c r="H43" s="47"/>
      <c r="I43" s="94"/>
      <c r="P43" s="6" t="e">
        <f>VLOOKUP($D43,'1. Product Price Planning'!$A:$J,9,FALSE)</f>
        <v>#N/A</v>
      </c>
      <c r="Q43" s="20" t="e">
        <f>VLOOKUP($D43,'1. Product Price Planning'!$A:$J,10,FALSE)/Table1[[#This Row],[Max Per Acre Payment]]</f>
        <v>#N/A</v>
      </c>
      <c r="R43" s="6" t="e">
        <f>Table1[[#This Row],[Max Total Payment]]*Table1[[#This Row],[Overhead Percentages]]</f>
        <v>#N/A</v>
      </c>
      <c r="S43" s="6" t="e">
        <f>MIN(10000,Table1[[#This Row],[Max Per Acre Payment]]*Table1[[#This Row],[Acres Treated]])</f>
        <v>#N/A</v>
      </c>
    </row>
    <row r="44" spans="1:19" x14ac:dyDescent="0.3">
      <c r="A44" s="99"/>
      <c r="B44" s="47"/>
      <c r="C44" s="47"/>
      <c r="D44" s="96"/>
      <c r="E44" t="e">
        <f>VLOOKUP($D44,'1. Product Price Planning'!$A:$H,2,FALSE)</f>
        <v>#N/A</v>
      </c>
      <c r="F44" s="6" t="e">
        <f>VLOOKUP($D44,'1. Product Price Planning'!$A:$H,6,FALSE)</f>
        <v>#N/A</v>
      </c>
      <c r="G44" s="93" t="e">
        <f>VLOOKUP($D44,'1. Product Price Planning'!$A:$H,8,FALSE)</f>
        <v>#N/A</v>
      </c>
      <c r="H44" s="47"/>
      <c r="I44" s="94"/>
      <c r="P44" s="6" t="e">
        <f>VLOOKUP($D44,'1. Product Price Planning'!$A:$J,9,FALSE)</f>
        <v>#N/A</v>
      </c>
      <c r="Q44" s="20" t="e">
        <f>VLOOKUP($D44,'1. Product Price Planning'!$A:$J,10,FALSE)/Table1[[#This Row],[Max Per Acre Payment]]</f>
        <v>#N/A</v>
      </c>
      <c r="R44" s="6" t="e">
        <f>Table1[[#This Row],[Max Total Payment]]*Table1[[#This Row],[Overhead Percentages]]</f>
        <v>#N/A</v>
      </c>
      <c r="S44" s="6" t="e">
        <f>MIN(10000,Table1[[#This Row],[Max Per Acre Payment]]*Table1[[#This Row],[Acres Treated]])</f>
        <v>#N/A</v>
      </c>
    </row>
    <row r="45" spans="1:19" x14ac:dyDescent="0.3">
      <c r="A45" s="99"/>
      <c r="B45" s="47"/>
      <c r="C45" s="47"/>
      <c r="D45" s="96"/>
      <c r="E45" t="e">
        <f>VLOOKUP($D45,'1. Product Price Planning'!$A:$H,2,FALSE)</f>
        <v>#N/A</v>
      </c>
      <c r="F45" s="6" t="e">
        <f>VLOOKUP($D45,'1. Product Price Planning'!$A:$H,6,FALSE)</f>
        <v>#N/A</v>
      </c>
      <c r="G45" s="93" t="e">
        <f>VLOOKUP($D45,'1. Product Price Planning'!$A:$H,8,FALSE)</f>
        <v>#N/A</v>
      </c>
      <c r="H45" s="47"/>
      <c r="I45" s="94"/>
      <c r="P45" s="6" t="e">
        <f>VLOOKUP($D45,'1. Product Price Planning'!$A:$J,9,FALSE)</f>
        <v>#N/A</v>
      </c>
      <c r="Q45" s="20" t="e">
        <f>VLOOKUP($D45,'1. Product Price Planning'!$A:$J,10,FALSE)/Table1[[#This Row],[Max Per Acre Payment]]</f>
        <v>#N/A</v>
      </c>
      <c r="R45" s="6" t="e">
        <f>Table1[[#This Row],[Max Total Payment]]*Table1[[#This Row],[Overhead Percentages]]</f>
        <v>#N/A</v>
      </c>
      <c r="S45" s="6" t="e">
        <f>MIN(10000,Table1[[#This Row],[Max Per Acre Payment]]*Table1[[#This Row],[Acres Treated]])</f>
        <v>#N/A</v>
      </c>
    </row>
    <row r="46" spans="1:19" x14ac:dyDescent="0.3">
      <c r="A46" s="99"/>
      <c r="B46" s="47"/>
      <c r="C46" s="47"/>
      <c r="D46" s="96"/>
      <c r="E46" t="e">
        <f>VLOOKUP($D46,'1. Product Price Planning'!$A:$H,2,FALSE)</f>
        <v>#N/A</v>
      </c>
      <c r="F46" s="6" t="e">
        <f>VLOOKUP($D46,'1. Product Price Planning'!$A:$H,6,FALSE)</f>
        <v>#N/A</v>
      </c>
      <c r="G46" s="93" t="e">
        <f>VLOOKUP($D46,'1. Product Price Planning'!$A:$H,8,FALSE)</f>
        <v>#N/A</v>
      </c>
      <c r="H46" s="47"/>
      <c r="I46" s="94"/>
      <c r="P46" s="6" t="e">
        <f>VLOOKUP($D46,'1. Product Price Planning'!$A:$J,9,FALSE)</f>
        <v>#N/A</v>
      </c>
      <c r="Q46" s="20" t="e">
        <f>VLOOKUP($D46,'1. Product Price Planning'!$A:$J,10,FALSE)/Table1[[#This Row],[Max Per Acre Payment]]</f>
        <v>#N/A</v>
      </c>
      <c r="R46" s="6" t="e">
        <f>Table1[[#This Row],[Max Total Payment]]*Table1[[#This Row],[Overhead Percentages]]</f>
        <v>#N/A</v>
      </c>
      <c r="S46" s="6" t="e">
        <f>MIN(10000,Table1[[#This Row],[Max Per Acre Payment]]*Table1[[#This Row],[Acres Treated]])</f>
        <v>#N/A</v>
      </c>
    </row>
    <row r="47" spans="1:19" x14ac:dyDescent="0.3">
      <c r="A47" s="99"/>
      <c r="B47" s="47"/>
      <c r="C47" s="47"/>
      <c r="D47" s="96"/>
      <c r="E47" t="e">
        <f>VLOOKUP($D47,'1. Product Price Planning'!$A:$H,2,FALSE)</f>
        <v>#N/A</v>
      </c>
      <c r="F47" s="6" t="e">
        <f>VLOOKUP($D47,'1. Product Price Planning'!$A:$H,6,FALSE)</f>
        <v>#N/A</v>
      </c>
      <c r="G47" s="93" t="e">
        <f>VLOOKUP($D47,'1. Product Price Planning'!$A:$H,8,FALSE)</f>
        <v>#N/A</v>
      </c>
      <c r="H47" s="47"/>
      <c r="I47" s="94"/>
      <c r="P47" s="6" t="e">
        <f>VLOOKUP($D47,'1. Product Price Planning'!$A:$J,9,FALSE)</f>
        <v>#N/A</v>
      </c>
      <c r="Q47" s="20" t="e">
        <f>VLOOKUP($D47,'1. Product Price Planning'!$A:$J,10,FALSE)/Table1[[#This Row],[Max Per Acre Payment]]</f>
        <v>#N/A</v>
      </c>
      <c r="R47" s="6" t="e">
        <f>Table1[[#This Row],[Max Total Payment]]*Table1[[#This Row],[Overhead Percentages]]</f>
        <v>#N/A</v>
      </c>
      <c r="S47" s="6" t="e">
        <f>MIN(10000,Table1[[#This Row],[Max Per Acre Payment]]*Table1[[#This Row],[Acres Treated]])</f>
        <v>#N/A</v>
      </c>
    </row>
    <row r="48" spans="1:19" x14ac:dyDescent="0.3">
      <c r="A48" s="46"/>
      <c r="B48" s="47"/>
      <c r="C48" s="47"/>
      <c r="D48" s="96"/>
      <c r="E48" t="e">
        <f>VLOOKUP($D48,'1. Product Price Planning'!$A:$H,2,FALSE)</f>
        <v>#N/A</v>
      </c>
      <c r="F48" s="6" t="e">
        <f>VLOOKUP($D48,'1. Product Price Planning'!$A:$H,6,FALSE)</f>
        <v>#N/A</v>
      </c>
      <c r="G48" s="93" t="e">
        <f>VLOOKUP($D48,'1. Product Price Planning'!$A:$H,8,FALSE)</f>
        <v>#N/A</v>
      </c>
      <c r="H48" s="47"/>
      <c r="I48" s="94"/>
      <c r="P48" s="6" t="e">
        <f>VLOOKUP($D48,'1. Product Price Planning'!$A:$J,9,FALSE)</f>
        <v>#N/A</v>
      </c>
      <c r="Q48" s="20" t="e">
        <f>VLOOKUP($D48,'1. Product Price Planning'!$A:$J,10,FALSE)/Table1[[#This Row],[Max Per Acre Payment]]</f>
        <v>#N/A</v>
      </c>
      <c r="R48" s="6" t="e">
        <f>Table1[[#This Row],[Max Total Payment]]*Table1[[#This Row],[Overhead Percentages]]</f>
        <v>#N/A</v>
      </c>
      <c r="S48" s="6" t="e">
        <f>MIN(10000,Table1[[#This Row],[Max Per Acre Payment]]*Table1[[#This Row],[Acres Treated]])</f>
        <v>#N/A</v>
      </c>
    </row>
    <row r="49" spans="1:19" x14ac:dyDescent="0.3">
      <c r="A49" s="46"/>
      <c r="B49" s="47"/>
      <c r="C49" s="47"/>
      <c r="D49" s="96"/>
      <c r="E49" t="e">
        <f>VLOOKUP($D49,'1. Product Price Planning'!$A:$H,2,FALSE)</f>
        <v>#N/A</v>
      </c>
      <c r="F49" s="6" t="e">
        <f>VLOOKUP($D49,'1. Product Price Planning'!$A:$H,6,FALSE)</f>
        <v>#N/A</v>
      </c>
      <c r="G49" s="93" t="e">
        <f>VLOOKUP($D49,'1. Product Price Planning'!$A:$H,8,FALSE)</f>
        <v>#N/A</v>
      </c>
      <c r="H49" s="47"/>
      <c r="I49" s="94"/>
      <c r="P49" s="6" t="e">
        <f>VLOOKUP($D49,'1. Product Price Planning'!$A:$J,9,FALSE)</f>
        <v>#N/A</v>
      </c>
      <c r="Q49" s="20" t="e">
        <f>VLOOKUP($D49,'1. Product Price Planning'!$A:$J,10,FALSE)/Table1[[#This Row],[Max Per Acre Payment]]</f>
        <v>#N/A</v>
      </c>
      <c r="R49" s="6" t="e">
        <f>Table1[[#This Row],[Max Total Payment]]*Table1[[#This Row],[Overhead Percentages]]</f>
        <v>#N/A</v>
      </c>
      <c r="S49" s="6" t="e">
        <f>MIN(10000,Table1[[#This Row],[Max Per Acre Payment]]*Table1[[#This Row],[Acres Treated]])</f>
        <v>#N/A</v>
      </c>
    </row>
    <row r="50" spans="1:19" x14ac:dyDescent="0.3">
      <c r="D50" s="97"/>
    </row>
  </sheetData>
  <sheetProtection algorithmName="SHA-512" hashValue="1/oQU8BWnSjBbEo6Lwzx9lRt3A2qVrWbg79UcVMlLH3s10LdRSkJfz7AcOTDtluT0OgvJ9FtF8ACM+sx3S1OdA==" saltValue="cG7GlGIzzveI4JbWMzgPxQ==" spinCount="100000" sheet="1" objects="1" scenarios="1"/>
  <protectedRanges>
    <protectedRange algorithmName="SHA-512" hashValue="WDidolXLKtGW2wZLkW+r87lZkk2k76Epp8wkHc4811qwslDvKJZqgEHPsyD/i1wMbBCd+K8bhYjNWQm4ixlMEQ==" saltValue="/BacQKucsFq+KKYf85YPng==" spinCount="100000" sqref="P2:S49" name="Columns P S"/>
    <protectedRange algorithmName="SHA-512" hashValue="8FDA5hEmjgnbYZRfy4travOqUqVv3iGSG7zigU3Jw3gjO03HxbbGvyB5y0MkTCs8PsofAkxZj3wT4TSSKb8/zw==" saltValue="VUEFH8vkczUnZ7okfAcvDQ==" spinCount="100000" sqref="E2:G49" name="Columns E G"/>
  </protectedRanges>
  <mergeCells count="1">
    <mergeCell ref="A1:F1"/>
  </mergeCells>
  <conditionalFormatting sqref="F3:G49">
    <cfRule type="cellIs" dxfId="72" priority="1" operator="equal">
      <formula>0</formula>
    </cfRule>
  </conditionalFormatting>
  <dataValidations count="1">
    <dataValidation type="whole" operator="notEqual" allowBlank="1" showInputMessage="1" showErrorMessage="1" sqref="I50:I1048576 H2:H49" xr:uid="{8EC8696A-766C-4588-B761-76484BE39CE4}">
      <formula1>0</formula1>
    </dataValidation>
  </dataValidations>
  <pageMargins left="0.7" right="0.7" top="0.75" bottom="0.75" header="0.3" footer="0.3"/>
  <ignoredErrors>
    <ignoredError sqref="D2:D49 H2:I2 B2" listDataValidation="1"/>
  </ignoredErrors>
  <legacy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15D29352-5C98-4096-9D83-D061C0DE4E66}">
          <x14:formula1>
            <xm:f>'Reporting Form Data'!$B$12:$C$12</xm:f>
          </x14:formula1>
          <xm:sqref>J50:J1048576 L50:L1048576 K2:K49 I2:I49</xm:sqref>
        </x14:dataValidation>
        <x14:dataValidation type="list" allowBlank="1" showInputMessage="1" showErrorMessage="1" xr:uid="{E310F8FD-FBEE-4DCC-B2F7-223AD7418C6E}">
          <x14:formula1>
            <xm:f>'Reporting Form Data'!$B$11:$C$11</xm:f>
          </x14:formula1>
          <xm:sqref>K50:K1048576 J2:J49</xm:sqref>
        </x14:dataValidation>
        <x14:dataValidation type="list" allowBlank="1" showInputMessage="1" showErrorMessage="1" xr:uid="{4FEC7D94-774F-40FD-AD6C-6ED93B18AA09}">
          <x14:formula1>
            <xm:f>'Reporting Form Data'!$B$4:$F$4</xm:f>
          </x14:formula1>
          <xm:sqref>M50:M1048576 L2:L49</xm:sqref>
        </x14:dataValidation>
        <x14:dataValidation type="list" allowBlank="1" showInputMessage="1" showErrorMessage="1" xr:uid="{F1546E9F-301B-4E9F-BE09-50D16D9420ED}">
          <x14:formula1>
            <xm:f>'Reporting Form Data'!$B$5:$F$5</xm:f>
          </x14:formula1>
          <xm:sqref>N50:N1048576 M2:M49</xm:sqref>
        </x14:dataValidation>
        <x14:dataValidation type="list" allowBlank="1" showInputMessage="1" showErrorMessage="1" xr:uid="{EBA46032-9F46-4299-800F-73F1AAFBD101}">
          <x14:formula1>
            <xm:f>'Reporting Form Data'!$B$6:$D$6</xm:f>
          </x14:formula1>
          <xm:sqref>O50:O1048576 N2:N49</xm:sqref>
        </x14:dataValidation>
        <x14:dataValidation type="list" allowBlank="1" showInputMessage="1" showErrorMessage="1" xr:uid="{A648D560-5D78-4EA1-A816-5430510786CA}">
          <x14:formula1>
            <xm:f>'Reporting Form Data'!$B$7:$D$7</xm:f>
          </x14:formula1>
          <xm:sqref>P50:R1048576 O2:O49</xm:sqref>
        </x14:dataValidation>
        <x14:dataValidation type="list" allowBlank="1" showInputMessage="1" showErrorMessage="1" xr:uid="{5199159C-BD5A-437C-81FD-9C6FB280F442}">
          <x14:formula1>
            <xm:f>'Reporting Form Data'!$B$3:$U$3</xm:f>
          </x14:formula1>
          <xm:sqref>D50:D1048576</xm:sqref>
        </x14:dataValidation>
        <x14:dataValidation type="list" allowBlank="1" showInputMessage="1" showErrorMessage="1" xr:uid="{863B6AD4-FFB0-4001-A2D5-BB8452053C2F}">
          <x14:formula1>
            <xm:f>'Reporting Form Data'!$B$1:$F$1</xm:f>
          </x14:formula1>
          <xm:sqref>B2:B1048576</xm:sqref>
        </x14:dataValidation>
        <x14:dataValidation type="list" allowBlank="1" showInputMessage="1" showErrorMessage="1" xr:uid="{25479607-E8B7-4FE7-91BE-0EF0A6EAD566}">
          <x14:formula1>
            <xm:f>'Reporting Form Data'!$B$3:$W$3</xm:f>
          </x14:formula1>
          <xm:sqref>D2:D49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F2EC-C7DE-4841-97FB-6250123A086D}">
  <dimension ref="A1:W12"/>
  <sheetViews>
    <sheetView workbookViewId="0">
      <selection activeCell="C19" sqref="C19"/>
    </sheetView>
  </sheetViews>
  <sheetFormatPr defaultRowHeight="14.4" x14ac:dyDescent="0.3"/>
  <cols>
    <col min="1" max="1" width="32.88671875" customWidth="1"/>
    <col min="2" max="2" width="18.5546875" customWidth="1"/>
    <col min="3" max="3" width="21.44140625" customWidth="1"/>
    <col min="4" max="4" width="30.5546875" customWidth="1"/>
    <col min="5" max="5" width="19.88671875" customWidth="1"/>
    <col min="6" max="6" width="22.44140625" customWidth="1"/>
    <col min="7" max="7" width="16.109375" customWidth="1"/>
    <col min="8" max="8" width="16.44140625" customWidth="1"/>
    <col min="9" max="9" width="13" customWidth="1"/>
    <col min="10" max="10" width="21.88671875" customWidth="1"/>
    <col min="11" max="11" width="13.5546875" customWidth="1"/>
    <col min="12" max="12" width="20.5546875" customWidth="1"/>
  </cols>
  <sheetData>
    <row r="1" spans="1:23" s="4" customFormat="1" ht="28.8" x14ac:dyDescent="0.3">
      <c r="A1" s="5" t="s">
        <v>13</v>
      </c>
      <c r="B1" s="4" t="s">
        <v>88</v>
      </c>
      <c r="C1" s="4" t="s">
        <v>23</v>
      </c>
      <c r="D1" s="4" t="s">
        <v>24</v>
      </c>
      <c r="E1" s="4" t="s">
        <v>141</v>
      </c>
    </row>
    <row r="2" spans="1:23" s="4" customFormat="1" x14ac:dyDescent="0.3">
      <c r="A2" s="5" t="s">
        <v>22</v>
      </c>
      <c r="B2" s="4" t="s">
        <v>25</v>
      </c>
      <c r="C2" s="4" t="s">
        <v>26</v>
      </c>
      <c r="D2" s="4" t="s">
        <v>27</v>
      </c>
    </row>
    <row r="3" spans="1:23" s="4" customFormat="1" ht="43.2" x14ac:dyDescent="0.3">
      <c r="A3" s="5" t="s">
        <v>15</v>
      </c>
      <c r="B3" s="4" t="s">
        <v>44</v>
      </c>
      <c r="C3" s="4" t="s">
        <v>45</v>
      </c>
      <c r="D3" s="4" t="s">
        <v>46</v>
      </c>
      <c r="E3" s="4" t="s">
        <v>47</v>
      </c>
      <c r="F3" s="4" t="s">
        <v>48</v>
      </c>
      <c r="G3" s="4" t="s">
        <v>49</v>
      </c>
      <c r="H3" s="4" t="s">
        <v>50</v>
      </c>
      <c r="I3" s="4" t="s">
        <v>51</v>
      </c>
      <c r="J3" s="4" t="s">
        <v>52</v>
      </c>
      <c r="K3" s="4" t="s">
        <v>53</v>
      </c>
      <c r="L3" s="4" t="s">
        <v>54</v>
      </c>
      <c r="M3" s="4" t="s">
        <v>55</v>
      </c>
      <c r="N3" s="4" t="s">
        <v>56</v>
      </c>
      <c r="O3" s="4" t="s">
        <v>57</v>
      </c>
      <c r="P3" s="4" t="s">
        <v>58</v>
      </c>
      <c r="Q3" s="4" t="s">
        <v>59</v>
      </c>
      <c r="R3" s="4" t="s">
        <v>60</v>
      </c>
      <c r="S3" s="4" t="s">
        <v>61</v>
      </c>
      <c r="T3" s="4" t="s">
        <v>62</v>
      </c>
      <c r="U3" s="4" t="s">
        <v>63</v>
      </c>
      <c r="V3" s="4" t="s">
        <v>139</v>
      </c>
      <c r="W3" s="4" t="s">
        <v>140</v>
      </c>
    </row>
    <row r="4" spans="1:23" s="4" customFormat="1" ht="43.2" hidden="1" x14ac:dyDescent="0.3">
      <c r="A4" s="5" t="s">
        <v>21</v>
      </c>
      <c r="B4" s="4" t="s">
        <v>28</v>
      </c>
      <c r="C4" s="4" t="s">
        <v>29</v>
      </c>
      <c r="D4" s="4" t="s">
        <v>30</v>
      </c>
      <c r="E4" s="4" t="s">
        <v>31</v>
      </c>
      <c r="F4" s="4" t="s">
        <v>32</v>
      </c>
    </row>
    <row r="5" spans="1:23" s="4" customFormat="1" hidden="1" x14ac:dyDescent="0.3">
      <c r="A5" s="5" t="s">
        <v>70</v>
      </c>
      <c r="B5" s="4" t="s">
        <v>33</v>
      </c>
      <c r="C5" s="4" t="s">
        <v>34</v>
      </c>
      <c r="D5" s="4" t="s">
        <v>35</v>
      </c>
      <c r="E5" s="4" t="s">
        <v>36</v>
      </c>
      <c r="F5" s="4" t="s">
        <v>37</v>
      </c>
    </row>
    <row r="6" spans="1:23" s="4" customFormat="1" ht="28.8" hidden="1" x14ac:dyDescent="0.3">
      <c r="A6" s="5" t="s">
        <v>11</v>
      </c>
      <c r="B6" s="4" t="s">
        <v>38</v>
      </c>
      <c r="C6" s="4" t="s">
        <v>39</v>
      </c>
      <c r="D6" s="4" t="s">
        <v>40</v>
      </c>
    </row>
    <row r="7" spans="1:23" s="4" customFormat="1" hidden="1" x14ac:dyDescent="0.3">
      <c r="A7" s="5" t="s">
        <v>12</v>
      </c>
      <c r="B7" s="4" t="s">
        <v>41</v>
      </c>
      <c r="C7" s="4" t="s">
        <v>42</v>
      </c>
      <c r="D7" s="4" t="s">
        <v>43</v>
      </c>
    </row>
    <row r="8" spans="1:23" s="4" customFormat="1" x14ac:dyDescent="0.3">
      <c r="A8" s="5" t="s">
        <v>64</v>
      </c>
      <c r="B8" s="4" t="s">
        <v>46</v>
      </c>
      <c r="C8" s="4" t="s">
        <v>47</v>
      </c>
      <c r="D8" s="4" t="s">
        <v>48</v>
      </c>
      <c r="E8" s="4" t="s">
        <v>49</v>
      </c>
      <c r="F8" s="4" t="s">
        <v>50</v>
      </c>
      <c r="G8" s="4" t="s">
        <v>51</v>
      </c>
      <c r="H8" s="4" t="s">
        <v>52</v>
      </c>
      <c r="I8" s="4" t="s">
        <v>53</v>
      </c>
      <c r="J8" s="4" t="s">
        <v>54</v>
      </c>
      <c r="K8" s="4" t="s">
        <v>139</v>
      </c>
    </row>
    <row r="9" spans="1:23" s="4" customFormat="1" x14ac:dyDescent="0.3">
      <c r="A9" s="5" t="s">
        <v>71</v>
      </c>
      <c r="B9" s="4" t="s">
        <v>55</v>
      </c>
      <c r="C9" s="4" t="s">
        <v>56</v>
      </c>
      <c r="D9" s="4" t="s">
        <v>57</v>
      </c>
      <c r="E9" s="4" t="s">
        <v>58</v>
      </c>
      <c r="F9" s="4" t="s">
        <v>59</v>
      </c>
      <c r="G9" s="4" t="s">
        <v>60</v>
      </c>
      <c r="H9" s="4" t="s">
        <v>61</v>
      </c>
      <c r="I9" s="4" t="s">
        <v>62</v>
      </c>
      <c r="J9" s="4" t="s">
        <v>63</v>
      </c>
      <c r="K9" s="4" t="s">
        <v>140</v>
      </c>
    </row>
    <row r="10" spans="1:23" s="4" customFormat="1" ht="28.8" x14ac:dyDescent="0.3">
      <c r="A10" s="5" t="s">
        <v>4</v>
      </c>
      <c r="B10" s="4" t="s">
        <v>44</v>
      </c>
      <c r="C10" s="4" t="s">
        <v>45</v>
      </c>
    </row>
    <row r="11" spans="1:23" s="4" customFormat="1" hidden="1" x14ac:dyDescent="0.3">
      <c r="A11" s="5" t="s">
        <v>65</v>
      </c>
      <c r="B11" s="4" t="s">
        <v>66</v>
      </c>
      <c r="C11" s="4" t="s">
        <v>67</v>
      </c>
    </row>
    <row r="12" spans="1:23" s="4" customFormat="1" x14ac:dyDescent="0.3">
      <c r="A12" s="5" t="s">
        <v>72</v>
      </c>
      <c r="B12" s="4" t="s">
        <v>68</v>
      </c>
      <c r="C12" s="4" t="s">
        <v>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E p o X G / M N / O m A A A A 9 w A A A B I A H A B D b 2 5 m a W c v U G F j a 2 F n Z S 5 4 b W w g o h g A K K A U A A A A A A A A A A A A A A A A A A A A A A A A A A A A h Y 9 L D o I w G I S v Q r q n D z C G k J + y c C u J C d G 4 b W q F R i i G F s v d X H g k r y B G U X c u Z + a b Z O Z + v U E + t k 1 w U b 3 V n c k Q w x Q F y s j u o E 2 V o c E d w w T l H D Z C n k S l g g k 2 N h 2 t z l D t 3 D k l x H u P f Y y 7 v i I R p Y z s i 3 U p a 9 W K U B v r h J E K f V q H / y 3 E Y f c a w y P M F k v M E h p j C m R 2 o d D m S 0 T T 4 G f 6 Y 8 J q a N z Q K 6 5 M u C 2 B z B L I + w R / A F B L A w Q U A A I A C A A c S m h 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E p o X C i K R 7 g O A A A A E Q A A A B M A H A B G b 3 J t d W x h c y 9 T Z W N 0 a W 9 u M S 5 t I K I Y A C i g F A A A A A A A A A A A A A A A A A A A A A A A A A A A A C t O T S 7 J z M 9 T C I b Q h t Y A U E s B A i 0 A F A A C A A g A H E p o X G / M N / O m A A A A 9 w A A A B I A A A A A A A A A A A A A A A A A A A A A A E N v b m Z p Z y 9 Q Y W N r Y W d l L n h t b F B L A Q I t A B Q A A g A I A B x K a F w P y u m r p A A A A O k A A A A T A A A A A A A A A A A A A A A A A P I A A A B b Q 2 9 u d G V u d F 9 U e X B l c 1 0 u e G 1 s U E s B A i 0 A F A A C A A g A H E p o 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B m i 1 4 P 4 F Z J o V m 1 6 T t E G Y 8 A A A A A A g A A A A A A A 2 Y A A M A A A A A Q A A A A O f t h p y X w 6 K s K l T n p c / I c 7 Q A A A A A E g A A A o A A A A B A A A A A X n w M E 9 p C c + Y Y H d C J q 5 C Y X U A A A A G 4 g v s Y 1 f g 6 l m b R a M y 5 u 8 D b t I p I 8 S k G S B G W Y E J v + T B 4 G f j X h Z u 6 P R J c f k 1 Z s P y 3 0 W S s x 9 a Q h T L z n m D R 2 j S Y n s k W J 9 J P 4 m H z I t T S j Y P x z S N x G F A A A A A t A g R h g P B J 7 F u P E Y j e G d A j M j 3 N 1 < / D a t a M a s h u p > 
</file>

<file path=customXml/itemProps1.xml><?xml version="1.0" encoding="utf-8"?>
<ds:datastoreItem xmlns:ds="http://schemas.openxmlformats.org/officeDocument/2006/customXml" ds:itemID="{DE8E0CCA-B83D-47A6-A65C-CFB608EC3564}">
  <ds:schemaRefs>
    <ds:schemaRef ds:uri="http://schemas.microsoft.com/DataMashup"/>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Reporting</vt:lpstr>
      <vt:lpstr>Instructions</vt:lpstr>
      <vt:lpstr>1. Product Price Planning</vt:lpstr>
      <vt:lpstr> 2. Acres + Farms Planning</vt:lpstr>
      <vt:lpstr>3. Funding Request</vt:lpstr>
      <vt:lpstr>4. Ranking Metrics</vt:lpstr>
      <vt:lpstr>5. Reporting Form</vt:lpstr>
      <vt:lpstr>Reporting Form Data</vt:lpstr>
    </vt:vector>
  </TitlesOfParts>
  <Company>State of MN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Friedrich, Ellen (She/Her/Hers) (MDA)</dc:creator>
  <cp:lastModifiedBy>Friedrich, Ellen (She/Her/Hers) (MDA)</cp:lastModifiedBy>
  <dcterms:created xsi:type="dcterms:W3CDTF">2025-06-26T15:18:42Z</dcterms:created>
  <dcterms:modified xsi:type="dcterms:W3CDTF">2026-03-09T00:31:17Z</dcterms:modified>
</cp:coreProperties>
</file>