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C:\Users\jschaust\Downloads\"/>
    </mc:Choice>
  </mc:AlternateContent>
  <xr:revisionPtr revIDLastSave="0" documentId="8_{5B077925-B50C-48E1-A9E6-D14C493ED2F4}" xr6:coauthVersionLast="47" xr6:coauthVersionMax="47" xr10:uidLastSave="{00000000-0000-0000-0000-000000000000}"/>
  <workbookProtection workbookAlgorithmName="SHA-512" workbookHashValue="bfb7jMl5VwWvFzfZvwpLoufIvb+CzM2HMJIlhi9KkIBR3w+TcwX4lW6kuu6ZSFjGSwiHqeZJcRmXj3YpKaosNg==" workbookSaltValue="GKOKMaX9xfTRJBf5ssShIA==" workbookSpinCount="100000" lockStructure="1"/>
  <bookViews>
    <workbookView xWindow="-120" yWindow="-120" windowWidth="25440" windowHeight="15390" xr2:uid="{00000000-000D-0000-FFFF-FFFF00000000}"/>
  </bookViews>
  <sheets>
    <sheet name="Instructions" sheetId="7" r:id="rId1"/>
    <sheet name="1-Site Preview" sheetId="1" r:id="rId2"/>
    <sheet name="2-Site Visit" sheetId="2" r:id="rId3"/>
    <sheet name="3-Site Measurements" sheetId="3" r:id="rId4"/>
    <sheet name="4-Design" sheetId="5" r:id="rId5"/>
    <sheet name="Worksheet" sheetId="6" r:id="rId6"/>
    <sheet name="Information" sheetId="8" r:id="rId7"/>
    <sheet name="References" sheetId="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2" i="1" l="1"/>
  <c r="M11" i="1"/>
  <c r="M26" i="1"/>
  <c r="M13" i="1"/>
  <c r="M3" i="1"/>
  <c r="M6" i="1"/>
  <c r="M4" i="1"/>
  <c r="M5" i="1"/>
  <c r="M7" i="1" l="1"/>
  <c r="N77" i="5"/>
  <c r="M58" i="5" l="1"/>
  <c r="M57" i="5" s="1"/>
  <c r="J50" i="5" s="1"/>
  <c r="M60" i="5"/>
  <c r="M45" i="5"/>
  <c r="M43" i="5"/>
  <c r="M42" i="5" s="1"/>
  <c r="J35" i="5" s="1"/>
  <c r="M31" i="5"/>
  <c r="M29" i="5"/>
  <c r="J22" i="5" s="1"/>
  <c r="K22" i="5"/>
  <c r="K21" i="5"/>
  <c r="K51" i="5"/>
  <c r="K50" i="5"/>
  <c r="K36" i="5"/>
  <c r="K35" i="5"/>
  <c r="E51" i="5"/>
  <c r="K24" i="5" s="1"/>
  <c r="P11" i="5"/>
  <c r="P10" i="5"/>
  <c r="P9" i="5"/>
  <c r="M28" i="5" l="1"/>
  <c r="J21" i="5" s="1"/>
  <c r="J36" i="5"/>
  <c r="J51" i="5"/>
  <c r="N49" i="5"/>
  <c r="N54" i="5"/>
  <c r="N53" i="5"/>
  <c r="M53" i="5" s="1"/>
  <c r="N60" i="5"/>
  <c r="N59" i="5"/>
  <c r="N58" i="5"/>
  <c r="N57" i="5"/>
  <c r="J53" i="5"/>
  <c r="N45" i="5"/>
  <c r="N44" i="5"/>
  <c r="N43" i="5"/>
  <c r="N42" i="5"/>
  <c r="N39" i="5"/>
  <c r="N38" i="5"/>
  <c r="M38" i="5" s="1"/>
  <c r="N34" i="5"/>
  <c r="J11" i="5"/>
  <c r="J9" i="5"/>
  <c r="M11" i="5"/>
  <c r="M9" i="5"/>
  <c r="K11" i="5"/>
  <c r="O11" i="5" s="1"/>
  <c r="K9" i="5"/>
  <c r="O9" i="5" s="1"/>
  <c r="J38" i="5"/>
  <c r="J24" i="5"/>
  <c r="J30" i="5" s="1"/>
  <c r="J31" i="5" s="1"/>
  <c r="N31" i="5"/>
  <c r="N30" i="5"/>
  <c r="N29" i="5"/>
  <c r="N28" i="5"/>
  <c r="N25" i="5"/>
  <c r="N24" i="5"/>
  <c r="N20" i="5"/>
  <c r="M20" i="5" s="1"/>
  <c r="M49" i="5" l="1"/>
  <c r="M24" i="5"/>
  <c r="O15" i="5"/>
  <c r="J43" i="5"/>
  <c r="J42" i="5" s="1"/>
  <c r="M34" i="5"/>
  <c r="N21" i="5"/>
  <c r="K23" i="5" s="1"/>
  <c r="J23" i="5" s="1"/>
  <c r="M35" i="5"/>
  <c r="J59" i="5"/>
  <c r="J58" i="5"/>
  <c r="N50" i="5"/>
  <c r="N35" i="5"/>
  <c r="J29" i="5"/>
  <c r="M8" i="1"/>
  <c r="M9" i="1"/>
  <c r="M34" i="1"/>
  <c r="M28" i="1"/>
  <c r="M29" i="1"/>
  <c r="M30" i="1"/>
  <c r="M32" i="1"/>
  <c r="M31" i="1"/>
  <c r="M37" i="1"/>
  <c r="M36" i="1"/>
  <c r="C34" i="1"/>
  <c r="M35" i="1"/>
  <c r="M27" i="1"/>
  <c r="M23" i="1"/>
  <c r="M24" i="1"/>
  <c r="M21" i="1"/>
  <c r="M20" i="1"/>
  <c r="M19" i="1"/>
  <c r="M18" i="1"/>
  <c r="M17" i="1"/>
  <c r="M16" i="1"/>
  <c r="M14" i="1"/>
  <c r="M10" i="1"/>
  <c r="C11" i="1"/>
  <c r="E48" i="5"/>
  <c r="J16" i="5"/>
  <c r="J17" i="5" s="1"/>
  <c r="J14" i="5"/>
  <c r="J15" i="5" s="1"/>
  <c r="K14" i="5"/>
  <c r="K17" i="5"/>
  <c r="K15" i="5"/>
  <c r="K16" i="5" s="1"/>
  <c r="J5" i="5"/>
  <c r="M10" i="5"/>
  <c r="L10" i="5"/>
  <c r="K10" i="5"/>
  <c r="O10" i="5" s="1"/>
  <c r="J76" i="5" l="1"/>
  <c r="J28" i="5"/>
  <c r="J57" i="5"/>
  <c r="J39" i="5"/>
  <c r="K28" i="5"/>
  <c r="L11" i="5"/>
  <c r="K57" i="5" s="1"/>
  <c r="L9" i="5"/>
  <c r="K42" i="5" s="1"/>
  <c r="E53" i="5"/>
  <c r="K52" i="5" s="1"/>
  <c r="J52" i="5" s="1"/>
  <c r="E52" i="5"/>
  <c r="K37" i="5" s="1"/>
  <c r="J37" i="5" s="1"/>
  <c r="M39" i="5"/>
  <c r="M50" i="5"/>
  <c r="J54" i="5"/>
  <c r="M54" i="5"/>
  <c r="J60" i="5"/>
  <c r="J44" i="5"/>
  <c r="J45" i="5" s="1"/>
  <c r="N10" i="5"/>
  <c r="K25" i="5"/>
  <c r="J25" i="5"/>
  <c r="M21" i="5"/>
  <c r="M25" i="5"/>
  <c r="M33" i="1"/>
  <c r="M25" i="1"/>
  <c r="M15" i="1"/>
  <c r="M38" i="1"/>
  <c r="M40" i="1" l="1"/>
  <c r="G2" i="1" s="1"/>
  <c r="J64" i="5"/>
  <c r="J71" i="5"/>
  <c r="K60" i="5"/>
  <c r="K58" i="5"/>
  <c r="K59" i="5" s="1"/>
  <c r="K39" i="5"/>
  <c r="K38" i="5"/>
  <c r="N9" i="5"/>
  <c r="K29" i="5"/>
  <c r="K30" i="5" s="1"/>
  <c r="K31" i="5"/>
  <c r="K43" i="5"/>
  <c r="K44" i="5" s="1"/>
  <c r="K45" i="5"/>
  <c r="N11" i="5"/>
  <c r="K53" i="5"/>
  <c r="K54" i="5"/>
  <c r="J73" i="5" l="1"/>
  <c r="K73" i="5" s="1"/>
  <c r="L73" i="5" s="1"/>
  <c r="J78" i="5"/>
  <c r="J81" i="5" s="1"/>
  <c r="J72" i="5"/>
  <c r="K72" i="5" s="1"/>
  <c r="L72" i="5" s="1"/>
  <c r="J77" i="5"/>
  <c r="J80" i="5" s="1"/>
  <c r="J65" i="5"/>
  <c r="K65" i="5" s="1"/>
  <c r="L65" i="5" s="1"/>
  <c r="J66" i="5"/>
  <c r="K66" i="5" s="1"/>
  <c r="L66" i="5" s="1"/>
  <c r="C12" i="1"/>
  <c r="N80" i="5" l="1"/>
  <c r="E60" i="5" s="1"/>
  <c r="E56" i="5"/>
  <c r="E57" i="5"/>
  <c r="E61" i="5" l="1"/>
  <c r="E5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14" authorId="0" shapeId="0" xr:uid="{00000000-0006-0000-0000-000003000000}">
      <text>
        <r>
          <rPr>
            <sz val="11"/>
            <color theme="1"/>
            <rFont val="Calibri"/>
            <family val="2"/>
          </rPr>
          <t>A lot of woody plants, especially trees, can make installation much more difficult and also have a higher potential for roots plugging the distribution line.</t>
        </r>
      </text>
    </comment>
    <comment ref="H17" authorId="0" shapeId="0" xr:uid="{00000000-0006-0000-0000-000007000000}">
      <text>
        <r>
          <rPr>
            <sz val="11"/>
            <color theme="1"/>
            <rFont val="Calibri"/>
            <family val="2"/>
          </rPr>
          <t>well drained soils are typically unable to maintain an elevated water table</t>
        </r>
      </text>
    </comment>
    <comment ref="H24" authorId="0" shapeId="0" xr:uid="{57D73D30-0EBB-4A7A-BE7E-A76C43C8FB4C}">
      <text>
        <r>
          <rPr>
            <sz val="11"/>
            <color theme="1"/>
            <rFont val="Calibri"/>
            <family val="2"/>
          </rPr>
          <t>If multiple values exist for the profile, select a value that best represents the depth where water will be moving in the subsoil. Note that sharp decrease in the Ksat (for example 30mm/hr to 3 mm/hr) is indicative of the "restrictive layer"</t>
        </r>
      </text>
    </comment>
    <comment ref="H27" authorId="0" shapeId="0" xr:uid="{00000000-0006-0000-0000-000002000000}">
      <text>
        <r>
          <rPr>
            <sz val="11"/>
            <color theme="1"/>
            <rFont val="Calibri"/>
            <family val="2"/>
          </rPr>
          <t>refer to the diagrams located to the right to select the topography type that best matches the site</t>
        </r>
      </text>
    </comment>
    <comment ref="H30" authorId="0" shapeId="0" xr:uid="{09FE37B5-FCFD-4FBE-AAF8-76BD304159F4}">
      <text>
        <r>
          <rPr>
            <sz val="11"/>
            <color theme="1"/>
            <rFont val="Calibri"/>
            <family val="2"/>
          </rPr>
          <t>The current NRCS guidance recommends avoiding systems that drain less than 15 acres. Installing a saturated buffer on a system that captures a larger drainage area will have the potential to remove more nitrate than one installed on a smaller drainage area</t>
        </r>
      </text>
    </comment>
    <comment ref="H33" authorId="0" shapeId="0" xr:uid="{CE8D2098-6815-442C-8D26-694F28C18DE2}">
      <text>
        <r>
          <rPr>
            <sz val="11"/>
            <color theme="1"/>
            <rFont val="Calibri"/>
            <family val="2"/>
          </rPr>
          <t>Sites with surface inlets should generally be avoided. They can potentially introduce sediment and other debris into the system</t>
        </r>
      </text>
    </comment>
    <comment ref="H36" authorId="0" shapeId="0" xr:uid="{00000000-0006-0000-0000-000008000000}">
      <text>
        <r>
          <rPr>
            <sz val="11"/>
            <color theme="1"/>
            <rFont val="Calibri"/>
            <family val="2"/>
          </rPr>
          <t>This does not impact the saturated buffer performance but is helpful in planning the site visit and potential installation</t>
        </r>
      </text>
    </comment>
    <comment ref="H39" authorId="0" shapeId="0" xr:uid="{00000000-0006-0000-0000-000005000000}">
      <text>
        <r>
          <rPr>
            <sz val="11"/>
            <color theme="1"/>
            <rFont val="Calibri"/>
            <family val="2"/>
          </rPr>
          <t>Features such as grassed waterways, structures, severe gully erosion along the bank, etc should be noted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H16" authorId="0" shapeId="0" xr:uid="{00000000-0006-0000-0100-000002000000}">
      <text>
        <r>
          <rPr>
            <sz val="11"/>
            <color theme="1"/>
            <rFont val="Calibri"/>
            <family val="2"/>
          </rPr>
          <t>A lot of woody plants, especially trees, can make installation much more difficult and also has a higher potential of roots plugging the distribution line.</t>
        </r>
      </text>
    </comment>
    <comment ref="H18" authorId="0" shapeId="0" xr:uid="{00000000-0006-0000-0100-000003000000}">
      <text>
        <r>
          <rPr>
            <sz val="11"/>
            <color theme="1"/>
            <rFont val="Calibri"/>
            <family val="2"/>
          </rPr>
          <t>refer to the schemtaic in the Site Preview tab to select the topography type that best matches the site</t>
        </r>
      </text>
    </comment>
    <comment ref="H20" authorId="0" shapeId="0" xr:uid="{B5DEDDD7-FD45-4395-B9E3-C0AA4726D423}">
      <text>
        <r>
          <rPr>
            <sz val="11"/>
            <color theme="1"/>
            <rFont val="Calibri"/>
            <family val="2"/>
          </rPr>
          <t>The current NRCS guidance recommends avoiding systems that less than 15 acres. Installing a saturated buffer on a system that captures a larger drainage area will have the potential to remove more nitrate than one installed on a smaller drainage area</t>
        </r>
      </text>
    </comment>
    <comment ref="H23" authorId="0" shapeId="0" xr:uid="{28125F10-EFD9-41AF-9CD8-80BC572EEDCE}">
      <text>
        <r>
          <rPr>
            <sz val="11"/>
            <color theme="1"/>
            <rFont val="Calibri"/>
            <family val="2"/>
          </rPr>
          <t>Sites with surface inlets should generally be avoided. They can potentially introduce sediment and other debris into the system</t>
        </r>
      </text>
    </comment>
    <comment ref="H25" authorId="0" shapeId="0" xr:uid="{62A63A08-13AE-4E3B-ABE5-FBD0CB27A314}">
      <text>
        <r>
          <rPr>
            <sz val="11"/>
            <color theme="1"/>
            <rFont val="Calibri"/>
            <family val="2"/>
          </rPr>
          <t>A flashy system has a lot of flow during a storm event but then stops flowing shortly after the event ends with no baseflow between events. This can be difficult to assess by visual inspection. A conversation with the farm operator, if possible, would be helpful.</t>
        </r>
      </text>
    </comment>
    <comment ref="H27" authorId="0" shapeId="0" xr:uid="{00000000-0006-0000-0100-000007000000}">
      <text>
        <r>
          <rPr>
            <sz val="11"/>
            <color theme="1"/>
            <rFont val="Calibri"/>
            <family val="2"/>
          </rPr>
          <t>multiple measurements should be taken along the anticipated length of the distributon line as well as within the general buffer area.</t>
        </r>
      </text>
    </comment>
    <comment ref="H28" authorId="0" shapeId="0" xr:uid="{00000000-0006-0000-0100-000009000000}">
      <text>
        <r>
          <rPr>
            <sz val="11"/>
            <color theme="1"/>
            <rFont val="Calibri"/>
            <family val="2"/>
          </rPr>
          <t>Sand and gravel layers often transmit water too quickly for the establisment of an elevated water table. The site is not suitable if these layers are observed.</t>
        </r>
      </text>
    </comment>
    <comment ref="H37" authorId="0" shapeId="0" xr:uid="{00000000-0006-0000-0100-000001000000}">
      <text>
        <r>
          <rPr>
            <sz val="11"/>
            <color theme="1"/>
            <rFont val="Calibri"/>
            <family val="2"/>
          </rPr>
          <t>Tile outlets can be difficult to spot while walking along the bank. If stream conditions allow it to be done safely, it is best to observe these conditions while walking inside the stream channel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E8" authorId="0" shapeId="0" xr:uid="{6E486C61-EB0A-4D63-9052-413FE4FE9338}">
      <text>
        <r>
          <rPr>
            <sz val="11"/>
            <color theme="1"/>
            <rFont val="Calibri"/>
            <family val="2"/>
          </rPr>
          <t>note the diameter of the outlet pipe</t>
        </r>
      </text>
    </comment>
    <comment ref="E10" authorId="0" shapeId="0" xr:uid="{5504A2D3-6B38-4F0F-8EA3-D276119632CE}">
      <text>
        <r>
          <rPr>
            <sz val="11"/>
            <color theme="1"/>
            <rFont val="Calibri"/>
            <family val="2"/>
          </rPr>
          <t>Using a tile probe, Maverick locator, or similar tools, map the location/depth of the main throughout the entire buffer and at least 50 ft into the cropped area. If no buffer exits, but is planned, extend at least 50 ft beyond the planned buffer area.</t>
        </r>
      </text>
    </comment>
    <comment ref="E12" authorId="0" shapeId="0" xr:uid="{C805B529-0F54-4F7F-90A4-4D551D0837A4}">
      <text>
        <r>
          <rPr>
            <sz val="11"/>
            <color theme="1"/>
            <rFont val="Calibri"/>
            <family val="2"/>
          </rPr>
          <t xml:space="preserve">LiDAR data is generally unreliable in grass buffers because it cannot "see" through the vegetation. A detailed topo survey of the entire buffer is generally not needed. </t>
        </r>
      </text>
    </comment>
    <comment ref="E14" authorId="0" shapeId="0" xr:uid="{12D9732B-9E07-4855-9352-0C73A9EAA794}">
      <text>
        <r>
          <rPr>
            <sz val="11"/>
            <color theme="1"/>
            <rFont val="Calibri"/>
            <family val="2"/>
          </rPr>
          <t>this information helps predict water table levels and flow rates in the saturted buffer</t>
        </r>
      </text>
    </comment>
    <comment ref="E16" authorId="0" shapeId="0" xr:uid="{F63CB2C3-7127-48D0-BD7C-381CA79C1D51}">
      <text>
        <r>
          <rPr>
            <sz val="11"/>
            <color theme="1"/>
            <rFont val="Calibri"/>
            <family val="2"/>
          </rPr>
          <t>if LiDAR data of sufficient quality is available it may be used. Be sure to collect a sufficient survey shots within the cropped area to tie the survey and LiDAR together.</t>
        </r>
      </text>
    </comment>
    <comment ref="E18" authorId="0" shapeId="0" xr:uid="{3A1F2286-3CD5-4F02-BAD1-AE45DF0A887C}">
      <text>
        <r>
          <rPr>
            <sz val="11"/>
            <color theme="1"/>
            <rFont val="Calibri"/>
            <family val="2"/>
          </rPr>
          <t>utilities can sometimes have a large impact on the design or even feasability of the project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G38" authorId="0" shapeId="0" xr:uid="{9F320216-E43A-4569-87B9-A76A102BDEB3}">
      <text>
        <r>
          <rPr>
            <sz val="11"/>
            <color theme="1"/>
            <rFont val="Calibri"/>
            <family val="2"/>
          </rPr>
          <t>see the INFORMATION worksheet for additional information</t>
        </r>
      </text>
    </comment>
    <comment ref="G49" authorId="0" shapeId="0" xr:uid="{7193C443-0868-445F-9E17-1A3A99171F37}">
      <text>
        <r>
          <rPr>
            <sz val="11"/>
            <color theme="1"/>
            <rFont val="Calibri"/>
            <family val="2"/>
          </rPr>
          <t>see the INFORMATION worksheet for additional information</t>
        </r>
      </text>
    </comment>
  </commentList>
</comments>
</file>

<file path=xl/sharedStrings.xml><?xml version="1.0" encoding="utf-8"?>
<sst xmlns="http://schemas.openxmlformats.org/spreadsheetml/2006/main" count="398" uniqueCount="268">
  <si>
    <t>Step 1: Site Preview</t>
  </si>
  <si>
    <t>1A</t>
  </si>
  <si>
    <t>Is the stream straight or does it meander?</t>
  </si>
  <si>
    <t>HELP</t>
  </si>
  <si>
    <t>1B</t>
  </si>
  <si>
    <t>Buffer dimensions</t>
  </si>
  <si>
    <t>Length (ft)</t>
  </si>
  <si>
    <t>Minimum Width (ft)</t>
  </si>
  <si>
    <t>Maximum Width (ft)</t>
  </si>
  <si>
    <t>1C</t>
  </si>
  <si>
    <t>Buffer Vegetation</t>
  </si>
  <si>
    <t>grass with a few woody plants</t>
  </si>
  <si>
    <t>1D</t>
  </si>
  <si>
    <t>Soil Drainage Class</t>
  </si>
  <si>
    <t>somewhat poorly drained</t>
  </si>
  <si>
    <t>1E</t>
  </si>
  <si>
    <t>Topography Type</t>
  </si>
  <si>
    <t>Type D</t>
  </si>
  <si>
    <t>1F</t>
  </si>
  <si>
    <t>Site Access</t>
  </si>
  <si>
    <t>vehicle access only through cropped area</t>
  </si>
  <si>
    <t>1G</t>
  </si>
  <si>
    <t>Other features of interest that should be checked during the site visit</t>
  </si>
  <si>
    <t>***</t>
  </si>
  <si>
    <t>Call 811 prior to visiting the site so that all buried utilities can be accounted for in the planning and design process</t>
  </si>
  <si>
    <t>2A</t>
  </si>
  <si>
    <t>Confirm site access</t>
  </si>
  <si>
    <t>2B</t>
  </si>
  <si>
    <t>Confirm buffer dimensions</t>
  </si>
  <si>
    <t>2C</t>
  </si>
  <si>
    <t>Confirm buffer vegetation</t>
  </si>
  <si>
    <t>2D</t>
  </si>
  <si>
    <t>Confirm topography type</t>
  </si>
  <si>
    <t>Type C</t>
  </si>
  <si>
    <t>2E</t>
  </si>
  <si>
    <t>Soil sampling</t>
  </si>
  <si>
    <t>Avg depth of OM (inches):</t>
  </si>
  <si>
    <t>Any indication of sand/gravel?</t>
  </si>
  <si>
    <t>NO</t>
  </si>
  <si>
    <t>2F</t>
  </si>
  <si>
    <t>2G</t>
  </si>
  <si>
    <t>Walk the ditch</t>
  </si>
  <si>
    <t>map the location and depth of the tile mains</t>
  </si>
  <si>
    <t>Number outlets located</t>
  </si>
  <si>
    <t>Step 3: Site Measurements</t>
  </si>
  <si>
    <t>predominately grass</t>
  </si>
  <si>
    <t>1H</t>
  </si>
  <si>
    <t>(# of acres)</t>
  </si>
  <si>
    <t>1I</t>
  </si>
  <si>
    <t>Surface inlets in tile dainage system</t>
  </si>
  <si>
    <t># of inlents</t>
  </si>
  <si>
    <t>yes</t>
  </si>
  <si>
    <t># of acres</t>
  </si>
  <si>
    <t>Confirm area drained (subsurafce) through buffer</t>
  </si>
  <si>
    <t>mm/hr</t>
  </si>
  <si>
    <t>ft</t>
  </si>
  <si>
    <t>map the buffer surface elevations of the area where the DL will likely be installed</t>
  </si>
  <si>
    <t>Needs Attention</t>
  </si>
  <si>
    <t>Step 4: Design</t>
  </si>
  <si>
    <t>Area drained (subsurface) through buffer</t>
  </si>
  <si>
    <t>Step 2: Site Visit</t>
  </si>
  <si>
    <t>***All measurements should be made following sound surveying techniques and using a Total Station, GPS with RTK correction, or similiarly suitable equipment</t>
  </si>
  <si>
    <t>https://casoilresource.lawr.ucdavis.edu/gmap/</t>
  </si>
  <si>
    <t>at the control structure</t>
  </si>
  <si>
    <t>at the end of the distribution line (right)</t>
  </si>
  <si>
    <t>at the end of the distribution line (left)</t>
  </si>
  <si>
    <t>Ground surface elevation</t>
  </si>
  <si>
    <t>Depth of the Organic Layer</t>
  </si>
  <si>
    <t>Saturated Buffer water management elevation</t>
  </si>
  <si>
    <t>design elevation</t>
  </si>
  <si>
    <t>standard elevation</t>
  </si>
  <si>
    <t>Distribution Line information</t>
  </si>
  <si>
    <t>at control structure</t>
  </si>
  <si>
    <t>length to left of control structure</t>
  </si>
  <si>
    <t>length to right of control structure</t>
  </si>
  <si>
    <t>center</t>
  </si>
  <si>
    <t>right</t>
  </si>
  <si>
    <t>left</t>
  </si>
  <si>
    <t>%</t>
  </si>
  <si>
    <t>% WL decrease with distance along the DL</t>
  </si>
  <si>
    <t>Ground Surface</t>
  </si>
  <si>
    <t>Distribution Line</t>
  </si>
  <si>
    <t>Bottom of Organic Layer</t>
  </si>
  <si>
    <t>Water Table</t>
  </si>
  <si>
    <t>Intercepted Tile Main</t>
  </si>
  <si>
    <t>pipe diameter</t>
  </si>
  <si>
    <t>inch</t>
  </si>
  <si>
    <t>minimum distance from bank to distribution line</t>
  </si>
  <si>
    <t>Depth to restrictive soil layer</t>
  </si>
  <si>
    <t>design WT depth at the control structure</t>
  </si>
  <si>
    <t>design WT depth at the buffer end (right)</t>
  </si>
  <si>
    <t>design WT depth at the buffer end (left)</t>
  </si>
  <si>
    <t>Restrictive Layer</t>
  </si>
  <si>
    <t>pipe grade (right)</t>
  </si>
  <si>
    <t>pipe grade (left)</t>
  </si>
  <si>
    <t>Elevation of stream bottom</t>
  </si>
  <si>
    <t>Elevation (flowline) of intercepted tile main</t>
  </si>
  <si>
    <t>vertical offset from intercepted main</t>
  </si>
  <si>
    <t>***open page for notes, etc</t>
  </si>
  <si>
    <t>3A</t>
  </si>
  <si>
    <t>3B</t>
  </si>
  <si>
    <t>3C</t>
  </si>
  <si>
    <t>3D</t>
  </si>
  <si>
    <t>3E</t>
  </si>
  <si>
    <t>3F</t>
  </si>
  <si>
    <t>map all utilities in the saturated buffer area</t>
  </si>
  <si>
    <t>length</t>
  </si>
  <si>
    <t>min width</t>
  </si>
  <si>
    <t>grass with a lot of woody plants</t>
  </si>
  <si>
    <t>predominately woody plants (trees)</t>
  </si>
  <si>
    <t>unknown</t>
  </si>
  <si>
    <t>1C sum</t>
  </si>
  <si>
    <t>excessively drained</t>
  </si>
  <si>
    <t>somewhat excessively drained</t>
  </si>
  <si>
    <t>well drained</t>
  </si>
  <si>
    <t>moderately well drained</t>
  </si>
  <si>
    <t>poorly drained</t>
  </si>
  <si>
    <t>very poorly drained</t>
  </si>
  <si>
    <t>1D sum</t>
  </si>
  <si>
    <t>Type A</t>
  </si>
  <si>
    <t>Type B</t>
  </si>
  <si>
    <t>Type E</t>
  </si>
  <si>
    <t>no</t>
  </si>
  <si>
    <t>1G sum</t>
  </si>
  <si>
    <t>TOTAL</t>
  </si>
  <si>
    <t>cutoff</t>
  </si>
  <si>
    <t>RANKING</t>
  </si>
  <si>
    <t>no observance of sand/gravel in the channel or bank</t>
  </si>
  <si>
    <t>no bank instability observed</t>
  </si>
  <si>
    <t>min outlet diameter (inches)</t>
  </si>
  <si>
    <t>max outlet diameter (inches)</t>
  </si>
  <si>
    <t>Confirm surface inlets</t>
  </si>
  <si>
    <t>Indications of a "flashy" system</t>
  </si>
  <si>
    <t>x</t>
  </si>
  <si>
    <t>stream btm</t>
  </si>
  <si>
    <t>bank btm</t>
  </si>
  <si>
    <t>bank WL</t>
  </si>
  <si>
    <t>DL</t>
  </si>
  <si>
    <t>End</t>
  </si>
  <si>
    <t>control structure</t>
  </si>
  <si>
    <t>left end</t>
  </si>
  <si>
    <t>right end</t>
  </si>
  <si>
    <t>4A</t>
  </si>
  <si>
    <t>4B</t>
  </si>
  <si>
    <t>4C</t>
  </si>
  <si>
    <t>4D</t>
  </si>
  <si>
    <t>4E</t>
  </si>
  <si>
    <t>4F</t>
  </si>
  <si>
    <t>4G</t>
  </si>
  <si>
    <t>4H</t>
  </si>
  <si>
    <t>2H</t>
  </si>
  <si>
    <t>2I</t>
  </si>
  <si>
    <t>2J</t>
  </si>
  <si>
    <t>map other features that may impact the design (refer to Step 2I)</t>
  </si>
  <si>
    <t>map all tile outlets (marked in Step 2J)</t>
  </si>
  <si>
    <t>Stream Bottom</t>
  </si>
  <si>
    <t>Soil Organic Matter</t>
  </si>
  <si>
    <t>map the elevation of the stream bottom near  all outlets and near the expected ends of the distribution line; also record the typical base-flow depths at these locations</t>
  </si>
  <si>
    <t>collect sufficient topographic data within the cropped area to asses what areas may be impacted by managing the water table in the buffer</t>
  </si>
  <si>
    <t>Typical depth of base-flow in the ditch</t>
  </si>
  <si>
    <t>WT st</t>
  </si>
  <si>
    <t>WT left</t>
  </si>
  <si>
    <t>WT right</t>
  </si>
  <si>
    <t>area</t>
  </si>
  <si>
    <t>volume</t>
  </si>
  <si>
    <t>above btm</t>
  </si>
  <si>
    <t>aboveOM</t>
  </si>
  <si>
    <t>Volume of profile saturated</t>
  </si>
  <si>
    <t>cu. yard</t>
  </si>
  <si>
    <t>Volume of organic layer saturated</t>
  </si>
  <si>
    <t>Portion of saturated area in the organic layer</t>
  </si>
  <si>
    <t>q structure</t>
  </si>
  <si>
    <t>q left</t>
  </si>
  <si>
    <t>q right</t>
  </si>
  <si>
    <t>cuft/hr/ft</t>
  </si>
  <si>
    <t>Ksat</t>
  </si>
  <si>
    <t>ft/hr</t>
  </si>
  <si>
    <t>Q left</t>
  </si>
  <si>
    <t>Q right</t>
  </si>
  <si>
    <t>cuft/hr</t>
  </si>
  <si>
    <t>saturated volume</t>
  </si>
  <si>
    <t>estimated max flow treated</t>
  </si>
  <si>
    <t>Qtot</t>
  </si>
  <si>
    <t>gpm</t>
  </si>
  <si>
    <t>Estimated maximum water volume treated</t>
  </si>
  <si>
    <t>Estimated buffer soil volume used for treatment</t>
  </si>
  <si>
    <t>4I</t>
  </si>
  <si>
    <t>cfs</t>
  </si>
  <si>
    <r>
      <t>Saturated hydraulic conductivity (K</t>
    </r>
    <r>
      <rPr>
        <vertAlign val="subscript"/>
        <sz val="11"/>
        <color theme="1"/>
        <rFont val="Calibri"/>
        <family val="2"/>
      </rPr>
      <t>sat</t>
    </r>
    <r>
      <rPr>
        <sz val="11"/>
        <color theme="1"/>
        <rFont val="Calibri"/>
        <family val="2"/>
      </rPr>
      <t>)</t>
    </r>
  </si>
  <si>
    <t>1J</t>
  </si>
  <si>
    <t>1K</t>
  </si>
  <si>
    <t>Check features noted in Step 1K</t>
  </si>
  <si>
    <r>
      <t>Saturated hydraulic conductivity (K</t>
    </r>
    <r>
      <rPr>
        <b/>
        <vertAlign val="subscript"/>
        <sz val="11"/>
        <color theme="1"/>
        <rFont val="Calibri"/>
        <family val="2"/>
      </rPr>
      <t>sat</t>
    </r>
    <r>
      <rPr>
        <b/>
        <sz val="11"/>
        <color theme="1"/>
        <rFont val="Calibri"/>
        <family val="2"/>
      </rPr>
      <t>) (see Step 1F)</t>
    </r>
  </si>
  <si>
    <t>insert text/numbers in the orange cells</t>
  </si>
  <si>
    <t>blue cells have drop down menus</t>
  </si>
  <si>
    <t>blue cells indicate data measured for the site</t>
  </si>
  <si>
    <t>orange cells indicate design decisions</t>
  </si>
  <si>
    <t>3G</t>
  </si>
  <si>
    <t>Insert text/numbers in the orange cells</t>
  </si>
  <si>
    <t>Blue cells have drop down menus</t>
  </si>
  <si>
    <t>Purpose of this tool</t>
  </si>
  <si>
    <t>The purpose of this planning tool is to guide the user through the saturated buffer planning process and help them assess whether a given site is likely to have a successful installation. It also provides guidance on the key decisions that must be made during the design phase. It is recommended that all sections be reviewed prior to starting a project so that the user is familiar with the entire process.</t>
  </si>
  <si>
    <t>Background</t>
  </si>
  <si>
    <t xml:space="preserve">Many saturated buffers have been implemented across the upper midwest and most have effectively removed nitrate from the diverted drainage water. However, some installations have failed to produce the desired results, highlighting some important site conditions that must be met for the desired results to be achieved. The purpose of this planning tool is to help the user identify candidate sites that are most likely to effectively reduce nitrate transport into the receiving streams. </t>
  </si>
  <si>
    <t xml:space="preserve">Saturated buffers are used to remove nitrate from subsurface drainage water. The main outlet line is intercepted within the buffer and a control structure is used to divert a portion of the drainage water into a distribution line that runs along the length of the buffer, parallel to the receiving stream. The nitrate in the diverted drainage water is removed by the natural denitrification process in the soil. This process requires denitrifying bacteria (generally present in all soils), anaerobic conditions (saturated soil resulting from an elevated water table), a nitrogen source (drainage water), and a carbon source (soil organic matter). For a saturated buffer to be effective, the water table must be raised into the soil layers containing adequate soil carbon–the layers with higher organic matter. </t>
  </si>
  <si>
    <t>Overview of Planning Tool</t>
  </si>
  <si>
    <t>Introduction</t>
  </si>
  <si>
    <t xml:space="preserve">This worksheet contains an overview of the planning tool. </t>
  </si>
  <si>
    <t>1 - Site Preview</t>
  </si>
  <si>
    <t>2 - Site Visit</t>
  </si>
  <si>
    <t>These are conditions that should be checked at the site to decide whether a successful saturated buffer could be implemented.</t>
  </si>
  <si>
    <t>3 - Site Measurements</t>
  </si>
  <si>
    <t>This contains a checklist of the measurements that are needed at the site in order to complete the design phase of the project.</t>
  </si>
  <si>
    <t>4 - Design</t>
  </si>
  <si>
    <t>This worksheet is to help the user make key design decisions, based on measured site conditions, and make a final assessment as to whether the site is suitable for a saturated buffer. It contains simplified schematics, based on user inputs, to help the user visualize potential water table elevations, pipe depths, and flow through the organic soil layers. The provided schematics are intended for visualization only; additional drawings and information may be required to proceed to the installation phase of the project. Water table elevations, flow rates, etc are all estimates. Actual results may, and probably will, vary.</t>
  </si>
  <si>
    <t>Worksheet</t>
  </si>
  <si>
    <t>This worksheet is blank and unlocked for the user to record additional information or make other calculations.</t>
  </si>
  <si>
    <t>Information</t>
  </si>
  <si>
    <t>This worksheet contains supplemental information to help the user make appropriate design decisions.</t>
  </si>
  <si>
    <t>References</t>
  </si>
  <si>
    <t>This contains a list of resources that the authors used to develop this planning tool.</t>
  </si>
  <si>
    <t>Disclaimer</t>
  </si>
  <si>
    <t>The authors of this planning tool used published reports and scientific papers, input from practitioners, and personal design and monitoring experience with saturated buffers to guide the development of this resource. They also performed computer simulations to fill in knowledge-gaps related to some of the design decisions. Research into the optimum design process for saturated buffers is still ongoing and future modifications to the recommendations contained in this tool should be expected.</t>
  </si>
  <si>
    <t>Questions and requests more information should be sent to uttxx008@umn.edu</t>
  </si>
  <si>
    <t>Dickey, L. C., McEachran, A. R., Rutherford, C. J., Rehmann, C. R., Perez, M. A., Groh, T. A., &amp; Isenhart, T. M. (2021). Slope stability of streambanks at saturated riparian buffer sites. Journal of Environmental Quality, 50(6), 1430–1439. https://doi.org/10.1002/jeq2.20281</t>
  </si>
  <si>
    <t>USDA-NRCS. (2016). Conservation practice standard for saturated buffers: Code 604. Washington, DC: USDA-NRCS</t>
  </si>
  <si>
    <t>Utt, N., Jaynes, D., Albertsen, J. (2015). Demonstrate and Evaluate Saturated Buffers at Field Scale to Reduce Nitrates and Phosphorus from Subsurface Field Drainage Systems, 215. https://doi.org/Grant # 69-3A75-11-205</t>
  </si>
  <si>
    <r>
      <t xml:space="preserve">Groh, T. A., Davis, M. P., Isenhart, T. M., Jaynes, D. B., &amp; Parkin, T. B. (2019). In Situ Denitrification in Saturated Riparian Buffers. </t>
    </r>
    <r>
      <rPr>
        <i/>
        <sz val="11"/>
        <color rgb="FF000000"/>
        <rFont val="Calibri"/>
        <family val="2"/>
        <scheme val="minor"/>
      </rPr>
      <t>Journal of Environmental Quality</t>
    </r>
    <r>
      <rPr>
        <sz val="11"/>
        <color rgb="FF000000"/>
        <rFont val="Calibri"/>
        <family val="2"/>
        <scheme val="minor"/>
      </rPr>
      <t xml:space="preserve">, </t>
    </r>
    <r>
      <rPr>
        <i/>
        <sz val="11"/>
        <color rgb="FF000000"/>
        <rFont val="Calibri"/>
        <family val="2"/>
        <scheme val="minor"/>
      </rPr>
      <t>48</t>
    </r>
    <r>
      <rPr>
        <sz val="11"/>
        <color rgb="FF000000"/>
        <rFont val="Calibri"/>
        <family val="2"/>
        <scheme val="minor"/>
      </rPr>
      <t>(2), 376–384. https://doi.org/10.2134/jeq2018.03.0125</t>
    </r>
  </si>
  <si>
    <r>
      <t xml:space="preserve">Jaynes, D. B., &amp; Isenhart, T. M. (2014). Reconnecting Tile Drainage to Riparian Buffer Hydrology for Enhanced Nitrate Removal. </t>
    </r>
    <r>
      <rPr>
        <i/>
        <sz val="11"/>
        <color rgb="FF000000"/>
        <rFont val="Calibri"/>
        <family val="2"/>
        <scheme val="minor"/>
      </rPr>
      <t>Journal of Environmental Quality</t>
    </r>
    <r>
      <rPr>
        <sz val="11"/>
        <color rgb="FF000000"/>
        <rFont val="Calibri"/>
        <family val="2"/>
        <scheme val="minor"/>
      </rPr>
      <t xml:space="preserve">, </t>
    </r>
    <r>
      <rPr>
        <i/>
        <sz val="11"/>
        <color rgb="FF000000"/>
        <rFont val="Calibri"/>
        <family val="2"/>
        <scheme val="minor"/>
      </rPr>
      <t>43</t>
    </r>
    <r>
      <rPr>
        <sz val="11"/>
        <color rgb="FF000000"/>
        <rFont val="Calibri"/>
        <family val="2"/>
        <scheme val="minor"/>
      </rPr>
      <t>(2), 631–638. https://doi.org/10.2134/jeq2013.08.0331</t>
    </r>
  </si>
  <si>
    <r>
      <t xml:space="preserve">Jaynes, D. B., &amp; Isenhart, T. M. (2019). Performance of Saturated Riparian Buffers in Iowa, USA. </t>
    </r>
    <r>
      <rPr>
        <i/>
        <sz val="11"/>
        <color rgb="FF000000"/>
        <rFont val="Calibri"/>
        <family val="2"/>
        <scheme val="minor"/>
      </rPr>
      <t>Journal of Environmental Quality</t>
    </r>
    <r>
      <rPr>
        <sz val="11"/>
        <color rgb="FF000000"/>
        <rFont val="Calibri"/>
        <family val="2"/>
        <scheme val="minor"/>
      </rPr>
      <t xml:space="preserve">, </t>
    </r>
    <r>
      <rPr>
        <i/>
        <sz val="11"/>
        <color rgb="FF000000"/>
        <rFont val="Calibri"/>
        <family val="2"/>
        <scheme val="minor"/>
      </rPr>
      <t>48</t>
    </r>
    <r>
      <rPr>
        <sz val="11"/>
        <color rgb="FF000000"/>
        <rFont val="Calibri"/>
        <family val="2"/>
        <scheme val="minor"/>
      </rPr>
      <t>(2), 289–296. https://doi.org/10.2134/jeq2018.03.0115</t>
    </r>
  </si>
  <si>
    <r>
      <t xml:space="preserve">McEachran, A. R., Dickey, L. C., Rehmann, C. R., Groh, T. A., Isenhart, T. M., Perez, M. A., &amp; Rutherford, C. J. (2020). Improving the effectiveness of saturated riparian buffers for removing nitrate from subsurface drainage. </t>
    </r>
    <r>
      <rPr>
        <i/>
        <sz val="11"/>
        <color rgb="FF000000"/>
        <rFont val="Calibri"/>
        <family val="2"/>
        <scheme val="minor"/>
      </rPr>
      <t>Journal of Environmental Quality</t>
    </r>
    <r>
      <rPr>
        <sz val="11"/>
        <color rgb="FF000000"/>
        <rFont val="Calibri"/>
        <family val="2"/>
        <scheme val="minor"/>
      </rPr>
      <t xml:space="preserve">, </t>
    </r>
    <r>
      <rPr>
        <i/>
        <sz val="11"/>
        <color rgb="FF000000"/>
        <rFont val="Calibri"/>
        <family val="2"/>
        <scheme val="minor"/>
      </rPr>
      <t>49</t>
    </r>
    <r>
      <rPr>
        <sz val="11"/>
        <color rgb="FF000000"/>
        <rFont val="Calibri"/>
        <family val="2"/>
        <scheme val="minor"/>
      </rPr>
      <t>(6), 1624–1632. https://doi.org/10.1002/jeq2.20160</t>
    </r>
  </si>
  <si>
    <t>Determining the Distance from bank to Distribution Line</t>
  </si>
  <si>
    <t>The distance between the streambank and the distribution line impacts how long it takes for water to travel through the saturated buffer. The shorter this distance is the faster water will travel though, which increases the total volume of water that the buffer is able to treat. However, if the distance between them is too short then there may not be sufficient time for the nitrate to be removed from the diverted drainage water. Therefore, the separation distance is a balance between maximizing the amount of water treated and maximizing the amount of nitrate removed.</t>
  </si>
  <si>
    <t>Other factors that impact how quickly water moves through the buffer include the hydraulic conductivity of the soil, preferential flow paths in the soil, the depth to the restrictive soil layer, and the elevation difference between the water level in the stream and the water table in the saturated buffer (which is set using the stoplogs in the control structure).</t>
  </si>
  <si>
    <t>The current NRCS guidance gives the minimum distance between the streambank and the distribution line to be 30ft. This distance is more than sufficient for allowing adequate time for nitrate removal in many saturated buffers. Consider installing the distribution line further from the stream if any combination of the following conditions exist at the site:
--  The saturated hydraulic conductivity (Ksat) is relatively high - please note that if this value is too high then an elevated water table, which is critical for the nitrate to be removed, may not be created.
--  There is evidence of an abundance of established preferential flow pathways
--  The restrictive layer is much deeper than the bottom of the stream
--  A large elevation difference between water table in the buffer and the water elevation in the stream</t>
  </si>
  <si>
    <t>Distribution Line - Pipe Diameter</t>
  </si>
  <si>
    <t>--  Current NRCS standard is minimum 6 inches CPT. This pipe size has more than sufficient capacity for almost all saturated buffer applications
--  Intercepting a larger main does not necessitate a larger diameter distribution line; flow into the buffer is limited by soil and other site parameters.
--  Pipe diameter (and the resulting change in surface area) has no significant impact on the peak flow possible into the buffer subsoil.
--  If a distribution line is really long (greater than 1,500 ft) a larger diameter pipe may help reduce head loss in the pipe and allow for a more even water table elevation along the distribution line.
--  Other conditions where a larger diameter pipe may be required is if multiple outlets are connected together (see Addressing Multiple Outlets section below)</t>
  </si>
  <si>
    <t>Length of Distribution Line</t>
  </si>
  <si>
    <t>--  Run the line as long as reasonably possible to treat as much water as possible
--  Topographic constraints, buried utilities, additional tile outlets, property lines, or other physical obstructions may limit the line
--  The minimum recommended length is 450 ft</t>
  </si>
  <si>
    <t>Vertical Offset from Intercepted Main</t>
  </si>
  <si>
    <t>--  This parameter sets the starting elevation of the distribution line
--  It is generally recommended to allow a few tenths of a foot of “wiggle room” in the design to allow for variations at installation
--  Computational modeling suggests that the depth of the distribution line does not have a major effect on the height of the water table or amount of water that flows through the system
--  Deeper distribution lines (4.0 ft) may be favorable over shallow (&lt;2.5 ft) lines as a way to prevent roots entering into the pipe
--  The distribution line should always be above the restrictive layer
--  Excessive depths, which make installation more difficult, should be avoided</t>
  </si>
  <si>
    <t>Distribution Line - Pipe Grade</t>
  </si>
  <si>
    <t>--  It is advisable to have some slope (pipe slopes upward, away from the control structure) on the distribution line
--  This allows the system to be drained for maintenance or other reasons
--  A shallow grade of 0.10% is typically recommended, but a steeper grade may be needed to fit the site conditions
--  A flat installation (0.00% grade) is sometimes used in saturated buffers but is not recommended by the authors of this planning tool</t>
  </si>
  <si>
    <t>Selecting the Water Management Elevation</t>
  </si>
  <si>
    <t>--  The default setting is 1.0 ft below the ground surface at the control structure
--  This elevation may be raised if the structure is the lowest area of the buffer
--  This elevation may need to be lowered if there is the possibility of creating an elevated water table in the cropped area
        --  In this case the elevation should be managed following the recommendations for a controlled drainage system
        --  It is important to verify that the water table will still be able to pass through the organic soil layers
--  After installation this elevation is set using the stop logs in the control structure</t>
  </si>
  <si>
    <t>Addressing Multiple Outlets</t>
  </si>
  <si>
    <t>--  All outlets within the buffer must be accounted for in the final design
--  If the additional main(s) is going to be omitted from the saturated buffer
        --  Stop the distribution line before reaching the additional main; at least 1.5x the design distance from the streambank to the distribution line
        --  Replace the entire section of the main within the buffer with non-perf pipe (assuming it is deep enough for the distribution line to go over the top of it)
        --  Use non-perf pipe while crossing over it, at least 2x the design distance from the streambank to the distribution line (i.e. if the line is 30 ft from the stream bank you will need at least 30ft of non-perf pipe on either side of the additional main)
--  If the additional mains are going to be incorporated into the saturated buffer
        --  Each main has its own control structure and the distribution lines are all connected together
        --  Some of the outlets are destroyed and their tile systems are tied into a common distribution line and outlet - this requires that the pipe for distribution line and new outlet be sized to handle the full flow from all the combined outlets</t>
  </si>
  <si>
    <t>Alternate Saturated Buffer Designs</t>
  </si>
  <si>
    <t>Installation Considerations</t>
  </si>
  <si>
    <t>--  Non-perf pipe from the control structure to the stream
--  Anti-seep collar a few feet downstream of the control structure</t>
  </si>
  <si>
    <t>Additional Design Information</t>
  </si>
  <si>
    <t>moderate meander</t>
  </si>
  <si>
    <t>1A sum</t>
  </si>
  <si>
    <t>straight</t>
  </si>
  <si>
    <t>slight meander</t>
  </si>
  <si>
    <t>severe meander</t>
  </si>
  <si>
    <t>1F sum</t>
  </si>
  <si>
    <t>2K</t>
  </si>
  <si>
    <t>Additional notes:</t>
  </si>
  <si>
    <t>This worksheet outlines how to screen a potential site to see if further investigation and a site visit is warranted. Free applications, such as Google Earth Pro, are available and helpful for completing the site preview. There is a “ranking” number that updates in the top-right corner of the worksheet. Higher ranking values indicate a site that is likely more favorable for a saturated buffer. The ranking number drops to zero if any of the site parameters indicate that a saturated buffer will not work at the site.</t>
  </si>
  <si>
    <t>Depth (ft) that the organic content is &gt; 1.2%</t>
  </si>
  <si>
    <t>--  For sloped buffers (sloped perpendicular to the stream) install the distribution line along a topographic contour
--  For sloped buffers (parallel to the stream) consider using a series of control structures to step the water level down (requires the main be on the “uphill” end of the buffer)
--  Multiple distribution lines - research is still in progress, but suggests that running two lines with a dewatering line in between can dramatically increase the volume of water treated; buffer must be sufficiently wide (&gt;100 ft)</t>
  </si>
  <si>
    <t>last revised 9/30/2022</t>
  </si>
  <si>
    <t>Version: 1</t>
  </si>
  <si>
    <r>
      <t xml:space="preserve">This Excel workbook contains eight different worksheets to help the user with the saturated buffer planning process. The various worksheets are numbered to indicate the intended order by which the user should move through the planning process. The workbook is locked to prevent accidentally disrupting some of the functionality. If the user wants to make modifications to fit their personal needs </t>
    </r>
    <r>
      <rPr>
        <b/>
        <sz val="11"/>
        <color theme="1"/>
        <rFont val="Calibri"/>
        <family val="2"/>
      </rPr>
      <t>the passcode for unlocking the workbook is “buffer”</t>
    </r>
    <r>
      <rPr>
        <sz val="11"/>
        <color theme="1"/>
        <rFont val="Calibri"/>
        <family val="2"/>
      </rPr>
      <t>. We suggest making and preserving a copy of the original workbook if modifications are going to be made.</t>
    </r>
  </si>
  <si>
    <r>
      <rPr>
        <sz val="18"/>
        <color theme="1"/>
        <rFont val="Calibri"/>
        <family val="2"/>
      </rPr>
      <t xml:space="preserve">  </t>
    </r>
    <r>
      <rPr>
        <u/>
        <sz val="18"/>
        <color theme="1"/>
        <rFont val="Calibri"/>
        <family val="2"/>
      </rPr>
      <t>Saturated Buffer Planning Tool: Overview and Instructions</t>
    </r>
  </si>
  <si>
    <t xml:space="preserve"> </t>
  </si>
  <si>
    <t>This planning tool was created by Nathan Utt and Gary Sands (University of Minnesota) with funding provided the Minnesota Department Agriculture.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</si>
</sst>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
    <numFmt numFmtId="166" formatCode="0.00000"/>
  </numFmts>
  <fonts count="24" x14ac:knownFonts="1">
    <font>
      <sz val="11"/>
      <color theme="1"/>
      <name val="Calibri"/>
    </font>
    <font>
      <sz val="11"/>
      <color theme="1"/>
      <name val="Calibri"/>
      <family val="2"/>
      <scheme val="minor"/>
    </font>
    <font>
      <b/>
      <sz val="11"/>
      <color theme="1"/>
      <name val="Calibri"/>
      <family val="2"/>
    </font>
    <font>
      <b/>
      <sz val="18"/>
      <color theme="1"/>
      <name val="Calibri"/>
      <family val="2"/>
    </font>
    <font>
      <b/>
      <sz val="11"/>
      <color theme="4"/>
      <name val="Calibri"/>
      <family val="2"/>
    </font>
    <font>
      <sz val="11"/>
      <name val="Calibri"/>
      <family val="2"/>
    </font>
    <font>
      <sz val="11"/>
      <color theme="1"/>
      <name val="Calibri"/>
      <family val="2"/>
    </font>
    <font>
      <b/>
      <sz val="20"/>
      <color theme="1"/>
      <name val="Calibri"/>
      <family val="2"/>
    </font>
    <font>
      <b/>
      <sz val="11"/>
      <color rgb="FFFF0000"/>
      <name val="Calibri"/>
      <family val="2"/>
    </font>
    <font>
      <sz val="11"/>
      <color theme="1"/>
      <name val="Calibri"/>
      <family val="2"/>
    </font>
    <font>
      <u/>
      <sz val="11"/>
      <color theme="10"/>
      <name val="Calibri"/>
      <family val="2"/>
    </font>
    <font>
      <sz val="11"/>
      <color rgb="FF000000"/>
      <name val="Arial"/>
      <family val="2"/>
    </font>
    <font>
      <b/>
      <sz val="11"/>
      <color rgb="FF000000"/>
      <name val="Arial"/>
      <family val="2"/>
    </font>
    <font>
      <sz val="11"/>
      <color rgb="FFFF0000"/>
      <name val="Calibri"/>
      <family val="2"/>
    </font>
    <font>
      <b/>
      <vertAlign val="subscript"/>
      <sz val="11"/>
      <color theme="1"/>
      <name val="Calibri"/>
      <family val="2"/>
    </font>
    <font>
      <vertAlign val="subscript"/>
      <sz val="11"/>
      <color theme="1"/>
      <name val="Calibri"/>
      <family val="2"/>
    </font>
    <font>
      <u/>
      <sz val="18"/>
      <color theme="1"/>
      <name val="Calibri"/>
      <family val="2"/>
    </font>
    <font>
      <sz val="11"/>
      <color rgb="FF000000"/>
      <name val="Calibri"/>
      <family val="2"/>
      <scheme val="minor"/>
    </font>
    <font>
      <i/>
      <sz val="11"/>
      <color rgb="FF000000"/>
      <name val="Calibri"/>
      <family val="2"/>
      <scheme val="minor"/>
    </font>
    <font>
      <sz val="18"/>
      <color theme="1"/>
      <name val="Calibri"/>
      <family val="2"/>
    </font>
    <font>
      <b/>
      <sz val="13.95"/>
      <color rgb="FF434343"/>
      <name val="Arial"/>
      <family val="2"/>
    </font>
    <font>
      <b/>
      <sz val="13.95"/>
      <color theme="1"/>
      <name val="Arial"/>
      <family val="2"/>
    </font>
    <font>
      <sz val="12"/>
      <color theme="1"/>
      <name val="Arial"/>
      <family val="2"/>
    </font>
    <font>
      <b/>
      <sz val="12"/>
      <color theme="1"/>
      <name val="Arial"/>
      <family val="2"/>
    </font>
  </fonts>
  <fills count="11">
    <fill>
      <patternFill patternType="none"/>
    </fill>
    <fill>
      <patternFill patternType="gray125"/>
    </fill>
    <fill>
      <patternFill patternType="solid">
        <fgColor rgb="FFD9E2F3"/>
        <bgColor rgb="FFD9E2F3"/>
      </patternFill>
    </fill>
    <fill>
      <patternFill patternType="solid">
        <fgColor theme="4" tint="0.79998168889431442"/>
        <bgColor indexed="64"/>
      </patternFill>
    </fill>
    <fill>
      <patternFill patternType="solid">
        <fgColor theme="4" tint="0.79998168889431442"/>
        <bgColor rgb="FFD6DCE4"/>
      </patternFill>
    </fill>
    <fill>
      <patternFill patternType="solid">
        <fgColor theme="4" tint="0.59999389629810485"/>
        <bgColor indexed="64"/>
      </patternFill>
    </fill>
    <fill>
      <patternFill patternType="solid">
        <fgColor rgb="FF92D050"/>
        <bgColor indexed="64"/>
      </patternFill>
    </fill>
    <fill>
      <patternFill patternType="solid">
        <fgColor theme="5" tint="0.79998168889431442"/>
        <bgColor indexed="64"/>
      </patternFill>
    </fill>
    <fill>
      <patternFill patternType="solid">
        <fgColor theme="5" tint="0.79998168889431442"/>
        <bgColor rgb="FFD6DCE4"/>
      </patternFill>
    </fill>
    <fill>
      <patternFill patternType="solid">
        <fgColor theme="8" tint="0.79998168889431442"/>
        <bgColor indexed="64"/>
      </patternFill>
    </fill>
    <fill>
      <patternFill patternType="solid">
        <fgColor theme="9" tint="0.79998168889431442"/>
        <bgColor indexed="64"/>
      </patternFill>
    </fill>
  </fills>
  <borders count="13">
    <border>
      <left/>
      <right/>
      <top/>
      <bottom/>
      <diagonal/>
    </border>
    <border>
      <left/>
      <right/>
      <top/>
      <bottom/>
      <diagonal/>
    </border>
    <border>
      <left/>
      <right/>
      <top/>
      <bottom/>
      <diagonal/>
    </border>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9" fontId="9" fillId="0" borderId="0" applyFont="0" applyFill="0" applyBorder="0" applyAlignment="0" applyProtection="0"/>
    <xf numFmtId="0" fontId="10" fillId="0" borderId="0" applyNumberFormat="0" applyFill="0" applyBorder="0" applyAlignment="0" applyProtection="0"/>
  </cellStyleXfs>
  <cellXfs count="115">
    <xf numFmtId="0" fontId="0" fillId="0" borderId="0" xfId="0"/>
    <xf numFmtId="0" fontId="0" fillId="2" borderId="1" xfId="0"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0" fillId="0" borderId="0" xfId="0" applyProtection="1">
      <protection locked="0"/>
    </xf>
    <xf numFmtId="0" fontId="0" fillId="8" borderId="1" xfId="0" applyFill="1" applyBorder="1" applyAlignment="1" applyProtection="1">
      <alignment horizontal="center" vertical="center"/>
      <protection locked="0"/>
    </xf>
    <xf numFmtId="0" fontId="0" fillId="7" borderId="0" xfId="0" applyFill="1" applyAlignment="1" applyProtection="1">
      <alignment horizontal="center" vertical="center"/>
      <protection locked="0"/>
    </xf>
    <xf numFmtId="0" fontId="6" fillId="0" borderId="0" xfId="0" applyFont="1" applyProtection="1">
      <protection locked="0"/>
    </xf>
    <xf numFmtId="2" fontId="0" fillId="3" borderId="0" xfId="0" applyNumberFormat="1" applyFill="1" applyAlignment="1" applyProtection="1">
      <alignment horizontal="right" vertical="center"/>
      <protection locked="0"/>
    </xf>
    <xf numFmtId="165" fontId="0" fillId="3" borderId="0" xfId="0" applyNumberFormat="1" applyFill="1" applyAlignment="1" applyProtection="1">
      <alignment horizontal="right" vertical="center"/>
      <protection locked="0"/>
    </xf>
    <xf numFmtId="165" fontId="0" fillId="7" borderId="0" xfId="0" applyNumberFormat="1" applyFill="1" applyAlignment="1" applyProtection="1">
      <alignment horizontal="right" vertical="center"/>
      <protection locked="0"/>
    </xf>
    <xf numFmtId="1" fontId="0" fillId="7" borderId="0" xfId="0" applyNumberFormat="1" applyFill="1" applyAlignment="1" applyProtection="1">
      <alignment horizontal="right" vertical="center"/>
      <protection locked="0"/>
    </xf>
    <xf numFmtId="2" fontId="0" fillId="7" borderId="0" xfId="0" applyNumberFormat="1" applyFill="1" applyAlignment="1" applyProtection="1">
      <alignment horizontal="right" vertical="center"/>
      <protection locked="0"/>
    </xf>
    <xf numFmtId="0" fontId="3" fillId="0" borderId="0" xfId="0" applyFont="1"/>
    <xf numFmtId="2" fontId="3" fillId="0" borderId="0" xfId="0" applyNumberFormat="1" applyFont="1" applyAlignment="1">
      <alignment horizontal="right" vertical="center"/>
    </xf>
    <xf numFmtId="0" fontId="3" fillId="0" borderId="0" xfId="0" applyFont="1" applyAlignment="1">
      <alignment horizontal="center" vertical="center"/>
    </xf>
    <xf numFmtId="0" fontId="2" fillId="0" borderId="0" xfId="0" applyFont="1"/>
    <xf numFmtId="2" fontId="0" fillId="0" borderId="0" xfId="0" applyNumberFormat="1" applyAlignment="1">
      <alignment horizontal="right" vertical="center"/>
    </xf>
    <xf numFmtId="0" fontId="4" fillId="0" borderId="0" xfId="0" applyFont="1" applyAlignment="1">
      <alignment horizontal="center" vertical="center"/>
    </xf>
    <xf numFmtId="0" fontId="6" fillId="0" borderId="0" xfId="0" applyFont="1"/>
    <xf numFmtId="0" fontId="0" fillId="5" borderId="0" xfId="0" applyFill="1"/>
    <xf numFmtId="164" fontId="0" fillId="0" borderId="0" xfId="1" applyNumberFormat="1" applyFont="1" applyAlignment="1" applyProtection="1"/>
    <xf numFmtId="165" fontId="0" fillId="0" borderId="0" xfId="0" applyNumberFormat="1"/>
    <xf numFmtId="2" fontId="0" fillId="0" borderId="0" xfId="0" applyNumberFormat="1"/>
    <xf numFmtId="2" fontId="6" fillId="0" borderId="0" xfId="0" applyNumberFormat="1" applyFont="1"/>
    <xf numFmtId="165" fontId="0" fillId="0" borderId="0" xfId="0" applyNumberFormat="1" applyAlignment="1">
      <alignment horizontal="right" vertical="center"/>
    </xf>
    <xf numFmtId="1" fontId="0" fillId="0" borderId="0" xfId="0" applyNumberFormat="1" applyAlignment="1">
      <alignment horizontal="right" vertical="center"/>
    </xf>
    <xf numFmtId="2" fontId="0" fillId="0" borderId="0" xfId="1" applyNumberFormat="1" applyFont="1" applyAlignment="1" applyProtection="1"/>
    <xf numFmtId="166" fontId="0" fillId="0" borderId="0" xfId="0" applyNumberFormat="1"/>
    <xf numFmtId="164" fontId="0" fillId="0" borderId="0" xfId="0" applyNumberFormat="1" applyAlignment="1">
      <alignment horizontal="right" vertical="center"/>
    </xf>
    <xf numFmtId="165" fontId="6" fillId="0" borderId="0" xfId="1" applyNumberFormat="1" applyFont="1" applyAlignment="1" applyProtection="1">
      <alignment horizontal="right" vertical="center"/>
    </xf>
    <xf numFmtId="0" fontId="0" fillId="0" borderId="0" xfId="0" applyAlignment="1">
      <alignment vertical="center"/>
    </xf>
    <xf numFmtId="0" fontId="0" fillId="0" borderId="0" xfId="0" applyAlignment="1">
      <alignment wrapText="1"/>
    </xf>
    <xf numFmtId="0" fontId="0" fillId="0" borderId="0" xfId="0" applyAlignment="1">
      <alignment horizontal="center" vertical="center"/>
    </xf>
    <xf numFmtId="0" fontId="7" fillId="0" borderId="0" xfId="0" applyFont="1"/>
    <xf numFmtId="0" fontId="6" fillId="0" borderId="0" xfId="0" applyFont="1" applyAlignment="1">
      <alignment wrapText="1"/>
    </xf>
    <xf numFmtId="0" fontId="2" fillId="0" borderId="0" xfId="0" applyFont="1" applyAlignment="1">
      <alignment vertical="center"/>
    </xf>
    <xf numFmtId="0" fontId="0" fillId="3" borderId="0" xfId="0" applyFill="1" applyAlignment="1" applyProtection="1">
      <alignment vertical="center"/>
      <protection locked="0"/>
    </xf>
    <xf numFmtId="0" fontId="0" fillId="0" borderId="0" xfId="0" applyAlignment="1">
      <alignment vertical="top"/>
    </xf>
    <xf numFmtId="0" fontId="0" fillId="0" borderId="0" xfId="0" applyAlignment="1">
      <alignment vertical="center" wrapText="1"/>
    </xf>
    <xf numFmtId="0" fontId="2" fillId="0" borderId="0" xfId="0" applyFont="1" applyAlignment="1">
      <alignment vertical="center" wrapText="1"/>
    </xf>
    <xf numFmtId="0" fontId="0" fillId="0" borderId="0" xfId="0" applyAlignment="1">
      <alignment horizontal="center" vertical="center" wrapText="1"/>
    </xf>
    <xf numFmtId="0" fontId="0" fillId="0" borderId="4" xfId="0"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top" wrapText="1"/>
    </xf>
    <xf numFmtId="0" fontId="2" fillId="0" borderId="0" xfId="0" applyFont="1" applyAlignment="1">
      <alignment horizontal="center" vertical="center"/>
    </xf>
    <xf numFmtId="0" fontId="0" fillId="3" borderId="0" xfId="0" applyFill="1" applyAlignment="1" applyProtection="1">
      <alignment horizontal="center" vertical="center"/>
      <protection locked="0"/>
    </xf>
    <xf numFmtId="0" fontId="0" fillId="7" borderId="4" xfId="0" applyFill="1" applyBorder="1" applyAlignment="1" applyProtection="1">
      <alignment horizontal="center" vertical="center"/>
      <protection locked="0"/>
    </xf>
    <xf numFmtId="1" fontId="3" fillId="6" borderId="0" xfId="0" applyNumberFormat="1" applyFont="1" applyFill="1" applyAlignment="1">
      <alignment horizontal="center" vertical="center"/>
    </xf>
    <xf numFmtId="0" fontId="6" fillId="0" borderId="0" xfId="0" applyFont="1" applyAlignment="1">
      <alignment vertical="center" wrapText="1"/>
    </xf>
    <xf numFmtId="0" fontId="11" fillId="0" borderId="0" xfId="0" applyFont="1"/>
    <xf numFmtId="0" fontId="8" fillId="0" borderId="0" xfId="0" applyFont="1"/>
    <xf numFmtId="0" fontId="12" fillId="0" borderId="0" xfId="0" applyFont="1"/>
    <xf numFmtId="0" fontId="10" fillId="0" borderId="0" xfId="2" applyAlignment="1" applyProtection="1"/>
    <xf numFmtId="0" fontId="6" fillId="0" borderId="0" xfId="0" applyFont="1" applyAlignment="1">
      <alignment horizontal="left" vertical="center"/>
    </xf>
    <xf numFmtId="0" fontId="13" fillId="0" borderId="0" xfId="0" applyFont="1"/>
    <xf numFmtId="0" fontId="6" fillId="7" borderId="0" xfId="0" applyFont="1" applyFill="1"/>
    <xf numFmtId="0" fontId="6" fillId="3" borderId="0" xfId="0" applyFont="1" applyFill="1"/>
    <xf numFmtId="0" fontId="6" fillId="7" borderId="0" xfId="0" applyFont="1" applyFill="1" applyAlignment="1">
      <alignment horizontal="center"/>
    </xf>
    <xf numFmtId="0" fontId="6" fillId="3" borderId="0" xfId="0" applyFont="1" applyFill="1" applyAlignment="1">
      <alignment horizontal="center"/>
    </xf>
    <xf numFmtId="0" fontId="6" fillId="0" borderId="0" xfId="0" applyFont="1" applyAlignment="1">
      <alignment vertical="center"/>
    </xf>
    <xf numFmtId="0" fontId="1" fillId="0" borderId="0" xfId="0" applyFont="1" applyAlignment="1">
      <alignment horizontal="left" vertical="top" wrapText="1"/>
    </xf>
    <xf numFmtId="0" fontId="17" fillId="0" borderId="0" xfId="0" applyFont="1" applyAlignment="1">
      <alignment wrapText="1"/>
    </xf>
    <xf numFmtId="0" fontId="17" fillId="0" borderId="0" xfId="0" applyFont="1" applyAlignment="1">
      <alignment vertical="center" wrapText="1"/>
    </xf>
    <xf numFmtId="165" fontId="0" fillId="7" borderId="0" xfId="0" applyNumberFormat="1" applyFill="1" applyAlignment="1" applyProtection="1">
      <alignment horizontal="center" vertical="center"/>
      <protection locked="0"/>
    </xf>
    <xf numFmtId="0" fontId="6" fillId="0" borderId="4" xfId="0" applyFont="1" applyBorder="1"/>
    <xf numFmtId="0" fontId="16" fillId="9" borderId="0" xfId="0" applyFont="1" applyFill="1"/>
    <xf numFmtId="0" fontId="0" fillId="10" borderId="0" xfId="0" applyFill="1"/>
    <xf numFmtId="0" fontId="3" fillId="10" borderId="0" xfId="0" applyFont="1" applyFill="1"/>
    <xf numFmtId="0" fontId="11" fillId="10" borderId="0" xfId="0" applyFont="1" applyFill="1" applyAlignment="1">
      <alignment vertical="top" wrapText="1"/>
    </xf>
    <xf numFmtId="0" fontId="6" fillId="10" borderId="0" xfId="0" applyFont="1" applyFill="1" applyAlignment="1">
      <alignment vertical="top" wrapText="1"/>
    </xf>
    <xf numFmtId="0" fontId="6" fillId="10" borderId="0" xfId="0" quotePrefix="1" applyFont="1" applyFill="1" applyAlignment="1">
      <alignment wrapText="1"/>
    </xf>
    <xf numFmtId="0" fontId="20" fillId="10" borderId="0" xfId="0" applyFont="1" applyFill="1" applyAlignment="1">
      <alignment vertical="center"/>
    </xf>
    <xf numFmtId="0" fontId="20" fillId="10" borderId="0" xfId="0" applyFont="1" applyFill="1"/>
    <xf numFmtId="0" fontId="6" fillId="10" borderId="0" xfId="0" applyFont="1" applyFill="1"/>
    <xf numFmtId="0" fontId="6" fillId="9" borderId="0" xfId="0" applyFont="1" applyFill="1"/>
    <xf numFmtId="0" fontId="21" fillId="9" borderId="0" xfId="0" applyFont="1" applyFill="1" applyAlignment="1">
      <alignment vertical="center"/>
    </xf>
    <xf numFmtId="0" fontId="6" fillId="0" borderId="5" xfId="0" applyFont="1" applyBorder="1"/>
    <xf numFmtId="0" fontId="21" fillId="0" borderId="6" xfId="0" applyFont="1" applyBorder="1"/>
    <xf numFmtId="0" fontId="6" fillId="0" borderId="6" xfId="0" applyFont="1" applyBorder="1"/>
    <xf numFmtId="0" fontId="6" fillId="0" borderId="7" xfId="0" applyFont="1" applyBorder="1"/>
    <xf numFmtId="0" fontId="6" fillId="0" borderId="8" xfId="0" applyFont="1" applyBorder="1"/>
    <xf numFmtId="0" fontId="6" fillId="0" borderId="9" xfId="0" applyFont="1" applyBorder="1"/>
    <xf numFmtId="0" fontId="21" fillId="0" borderId="4" xfId="0" applyFont="1" applyBorder="1" applyAlignment="1">
      <alignment vertical="center"/>
    </xf>
    <xf numFmtId="0" fontId="22" fillId="0" borderId="4" xfId="0" applyFont="1" applyBorder="1" applyAlignment="1">
      <alignment vertical="center"/>
    </xf>
    <xf numFmtId="0" fontId="21" fillId="0" borderId="4" xfId="0" applyFont="1" applyBorder="1"/>
    <xf numFmtId="0" fontId="6" fillId="0" borderId="10" xfId="0" applyFont="1" applyBorder="1"/>
    <xf numFmtId="0" fontId="6" fillId="0" borderId="11" xfId="0" applyFont="1" applyBorder="1"/>
    <xf numFmtId="0" fontId="6" fillId="0" borderId="12" xfId="0" applyFont="1" applyBorder="1"/>
    <xf numFmtId="0" fontId="23" fillId="0" borderId="4" xfId="0" applyFont="1" applyBorder="1"/>
    <xf numFmtId="0" fontId="6" fillId="0" borderId="4" xfId="0" applyFont="1" applyBorder="1" applyAlignment="1">
      <alignment horizontal="left" vertical="top" wrapText="1"/>
    </xf>
    <xf numFmtId="0" fontId="6" fillId="0" borderId="9" xfId="0" applyFont="1" applyBorder="1" applyAlignment="1">
      <alignment horizontal="left" vertical="top" wrapText="1"/>
    </xf>
    <xf numFmtId="0" fontId="6" fillId="9" borderId="0" xfId="0" applyFont="1" applyFill="1" applyAlignment="1">
      <alignment horizontal="left" vertical="center" wrapText="1"/>
    </xf>
    <xf numFmtId="0" fontId="0" fillId="4" borderId="1" xfId="0" applyFill="1" applyBorder="1" applyAlignment="1" applyProtection="1">
      <alignment horizontal="center" vertical="center"/>
      <protection locked="0"/>
    </xf>
    <xf numFmtId="0" fontId="0" fillId="0" borderId="0" xfId="0" applyAlignment="1">
      <alignment horizontal="left" wrapText="1"/>
    </xf>
    <xf numFmtId="0" fontId="0" fillId="0" borderId="0" xfId="0"/>
    <xf numFmtId="0" fontId="0" fillId="7" borderId="0" xfId="0" applyFill="1" applyAlignment="1" applyProtection="1">
      <alignment horizontal="center" vertical="center" wrapText="1"/>
      <protection locked="0"/>
    </xf>
    <xf numFmtId="0" fontId="0" fillId="7" borderId="0" xfId="0" applyFill="1" applyProtection="1">
      <protection locked="0"/>
    </xf>
    <xf numFmtId="0" fontId="6" fillId="4" borderId="2" xfId="0" applyFont="1" applyFill="1" applyBorder="1" applyAlignment="1" applyProtection="1">
      <alignment horizontal="center" vertical="center"/>
      <protection locked="0"/>
    </xf>
    <xf numFmtId="0" fontId="5" fillId="3" borderId="3" xfId="0" applyFont="1" applyFill="1" applyBorder="1" applyProtection="1">
      <protection locked="0"/>
    </xf>
    <xf numFmtId="0" fontId="5" fillId="3" borderId="4" xfId="0" applyFont="1" applyFill="1" applyBorder="1" applyProtection="1">
      <protection locked="0"/>
    </xf>
    <xf numFmtId="0" fontId="0" fillId="4" borderId="2" xfId="0" applyFill="1" applyBorder="1" applyAlignment="1" applyProtection="1">
      <alignment horizontal="left" vertical="center"/>
      <protection locked="0"/>
    </xf>
    <xf numFmtId="0" fontId="6" fillId="0" borderId="0" xfId="0" applyFont="1" applyAlignment="1">
      <alignment horizontal="left" vertical="center" wrapText="1"/>
    </xf>
    <xf numFmtId="0" fontId="6" fillId="7" borderId="0" xfId="0" applyFont="1" applyFill="1" applyAlignment="1" applyProtection="1">
      <alignment horizontal="left" vertical="top"/>
      <protection locked="0"/>
    </xf>
    <xf numFmtId="0" fontId="0" fillId="7" borderId="0" xfId="0" applyFill="1" applyAlignment="1" applyProtection="1">
      <alignment horizontal="left" vertical="top"/>
      <protection locked="0"/>
    </xf>
    <xf numFmtId="0" fontId="0" fillId="0" borderId="0" xfId="0" applyAlignment="1">
      <alignment horizontal="left" vertical="center"/>
    </xf>
    <xf numFmtId="0" fontId="2" fillId="0" borderId="0" xfId="0" applyFont="1" applyAlignment="1">
      <alignment horizontal="center" vertical="top"/>
    </xf>
    <xf numFmtId="0" fontId="2" fillId="0" borderId="0" xfId="0" applyFont="1"/>
    <xf numFmtId="0" fontId="0" fillId="3" borderId="0" xfId="0" applyFill="1" applyAlignment="1" applyProtection="1">
      <alignment horizontal="left" vertical="center" wrapText="1"/>
      <protection locked="0"/>
    </xf>
    <xf numFmtId="0" fontId="0" fillId="3" borderId="0" xfId="0" applyFill="1" applyProtection="1">
      <protection locked="0"/>
    </xf>
    <xf numFmtId="0" fontId="0" fillId="0" borderId="0" xfId="0" applyAlignment="1">
      <alignment horizontal="left" vertical="center" wrapText="1"/>
    </xf>
    <xf numFmtId="0" fontId="0" fillId="4" borderId="2" xfId="0" applyFill="1" applyBorder="1" applyAlignment="1" applyProtection="1">
      <alignment horizontal="center" vertical="center"/>
      <protection locked="0"/>
    </xf>
    <xf numFmtId="0" fontId="0" fillId="0" borderId="0" xfId="0" applyAlignment="1">
      <alignment horizontal="left"/>
    </xf>
    <xf numFmtId="0" fontId="6" fillId="0" borderId="0" xfId="0" applyFont="1" applyAlignment="1">
      <alignment horizontal="left" vertical="top" wrapText="1"/>
    </xf>
    <xf numFmtId="0" fontId="0" fillId="3" borderId="4" xfId="0" applyFill="1" applyBorder="1" applyAlignment="1" applyProtection="1">
      <alignment horizontal="center" vertical="center"/>
      <protection locked="0"/>
    </xf>
    <xf numFmtId="0" fontId="6" fillId="0" borderId="0" xfId="0" applyFont="1" applyAlignment="1">
      <alignment horizontal="center" wrapText="1"/>
    </xf>
  </cellXfs>
  <cellStyles count="3">
    <cellStyle name="Hyperlink" xfId="2" builtinId="8"/>
    <cellStyle name="Normal" xfId="0" builtinId="0"/>
    <cellStyle name="Percent" xfId="1" builtinId="5"/>
  </cellStyles>
  <dxfs count="8">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fill>
        <patternFill>
          <bgColor rgb="FFFFC7CE"/>
        </patternFill>
      </fill>
    </dxf>
  </dxfs>
  <tableStyles count="0" defaultTableStyle="TableStyleMedium2" defaultPivotStyle="PivotStyleLight16"/>
  <colors>
    <mruColors>
      <color rgb="FFE13B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US"/>
              <a:t>Cross</a:t>
            </a:r>
            <a:r>
              <a:rPr lang="en-US" baseline="0"/>
              <a:t>-Section</a:t>
            </a:r>
            <a:r>
              <a:rPr lang="en-US"/>
              <a:t> View</a:t>
            </a:r>
          </a:p>
          <a:p>
            <a:pPr algn="l">
              <a:defRPr/>
            </a:pPr>
            <a:r>
              <a:rPr lang="en-US" sz="1200"/>
              <a:t>Orientation: standing in the</a:t>
            </a:r>
          </a:p>
          <a:p>
            <a:pPr algn="l">
              <a:defRPr/>
            </a:pPr>
            <a:r>
              <a:rPr lang="en-US" sz="1200"/>
              <a:t> stream at the outlet and </a:t>
            </a:r>
          </a:p>
          <a:p>
            <a:pPr algn="l">
              <a:defRPr/>
            </a:pPr>
            <a:r>
              <a:rPr lang="en-US" sz="1200"/>
              <a:t>looking towards</a:t>
            </a:r>
            <a:r>
              <a:rPr lang="en-US" sz="1200" baseline="0"/>
              <a:t> the buffer</a:t>
            </a:r>
            <a:r>
              <a:rPr lang="en-US" sz="1200"/>
              <a:t> </a:t>
            </a:r>
          </a:p>
        </c:rich>
      </c:tx>
      <c:layout>
        <c:manualLayout>
          <c:xMode val="edge"/>
          <c:yMode val="edge"/>
          <c:x val="1.1649026663254111E-2"/>
          <c:y val="3.3962264150943396E-2"/>
        </c:manualLayout>
      </c:layout>
      <c:overlay val="1"/>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'4-Design'!$K$8</c:f>
              <c:strCache>
                <c:ptCount val="1"/>
                <c:pt idx="0">
                  <c:v>Ground Surface</c:v>
                </c:pt>
              </c:strCache>
            </c:strRef>
          </c:tx>
          <c:spPr>
            <a:ln w="76200" cap="rnd">
              <a:solidFill>
                <a:schemeClr val="accent6">
                  <a:lumMod val="75000"/>
                </a:schemeClr>
              </a:solidFill>
              <a:round/>
            </a:ln>
            <a:effectLst/>
          </c:spPr>
          <c:marker>
            <c:symbol val="none"/>
          </c:marker>
          <c:xVal>
            <c:numRef>
              <c:f>'4-Design'!$J$9:$J$11</c:f>
              <c:numCache>
                <c:formatCode>General</c:formatCode>
                <c:ptCount val="3"/>
                <c:pt idx="0" formatCode="0.0">
                  <c:v>0</c:v>
                </c:pt>
                <c:pt idx="1">
                  <c:v>0</c:v>
                </c:pt>
                <c:pt idx="2" formatCode="0.0">
                  <c:v>1500</c:v>
                </c:pt>
              </c:numCache>
            </c:numRef>
          </c:xVal>
          <c:yVal>
            <c:numRef>
              <c:f>'4-Design'!$K$9:$K$11</c:f>
              <c:numCache>
                <c:formatCode>0.00</c:formatCode>
                <c:ptCount val="3"/>
                <c:pt idx="0">
                  <c:v>100</c:v>
                </c:pt>
                <c:pt idx="1">
                  <c:v>100</c:v>
                </c:pt>
                <c:pt idx="2">
                  <c:v>100</c:v>
                </c:pt>
              </c:numCache>
            </c:numRef>
          </c:yVal>
          <c:smooth val="0"/>
          <c:extLst>
            <c:ext xmlns:c16="http://schemas.microsoft.com/office/drawing/2014/chart" uri="{C3380CC4-5D6E-409C-BE32-E72D297353CC}">
              <c16:uniqueId val="{00000004-8666-43C4-B7F6-2011C5432E49}"/>
            </c:ext>
          </c:extLst>
        </c:ser>
        <c:ser>
          <c:idx val="3"/>
          <c:order val="1"/>
          <c:tx>
            <c:strRef>
              <c:f>'4-Design'!$N$8</c:f>
              <c:strCache>
                <c:ptCount val="1"/>
                <c:pt idx="0">
                  <c:v>Water Table</c:v>
                </c:pt>
              </c:strCache>
            </c:strRef>
          </c:tx>
          <c:spPr>
            <a:ln w="76200" cap="rnd">
              <a:solidFill>
                <a:schemeClr val="accent1"/>
              </a:solidFill>
              <a:prstDash val="sysDash"/>
              <a:round/>
            </a:ln>
            <a:effectLst/>
          </c:spPr>
          <c:marker>
            <c:symbol val="none"/>
          </c:marker>
          <c:xVal>
            <c:numRef>
              <c:f>'4-Design'!$J$9:$J$11</c:f>
              <c:numCache>
                <c:formatCode>General</c:formatCode>
                <c:ptCount val="3"/>
                <c:pt idx="0" formatCode="0.0">
                  <c:v>0</c:v>
                </c:pt>
                <c:pt idx="1">
                  <c:v>0</c:v>
                </c:pt>
                <c:pt idx="2" formatCode="0.0">
                  <c:v>1500</c:v>
                </c:pt>
              </c:numCache>
            </c:numRef>
          </c:xVal>
          <c:yVal>
            <c:numRef>
              <c:f>'4-Design'!$N$9:$N$11</c:f>
              <c:numCache>
                <c:formatCode>0.00</c:formatCode>
                <c:ptCount val="3"/>
                <c:pt idx="0">
                  <c:v>98.85</c:v>
                </c:pt>
                <c:pt idx="1">
                  <c:v>98.85</c:v>
                </c:pt>
                <c:pt idx="2">
                  <c:v>98.1</c:v>
                </c:pt>
              </c:numCache>
            </c:numRef>
          </c:yVal>
          <c:smooth val="0"/>
          <c:extLst>
            <c:ext xmlns:c16="http://schemas.microsoft.com/office/drawing/2014/chart" uri="{C3380CC4-5D6E-409C-BE32-E72D297353CC}">
              <c16:uniqueId val="{00000007-8666-43C4-B7F6-2011C5432E49}"/>
            </c:ext>
          </c:extLst>
        </c:ser>
        <c:ser>
          <c:idx val="2"/>
          <c:order val="2"/>
          <c:tx>
            <c:strRef>
              <c:f>'4-Design'!$M$8</c:f>
              <c:strCache>
                <c:ptCount val="1"/>
                <c:pt idx="0">
                  <c:v>Bottom of Organic Layer</c:v>
                </c:pt>
              </c:strCache>
            </c:strRef>
          </c:tx>
          <c:spPr>
            <a:ln w="38100" cap="rnd">
              <a:solidFill>
                <a:schemeClr val="accent4">
                  <a:lumMod val="50000"/>
                </a:schemeClr>
              </a:solidFill>
              <a:round/>
            </a:ln>
            <a:effectLst/>
          </c:spPr>
          <c:marker>
            <c:symbol val="none"/>
          </c:marker>
          <c:xVal>
            <c:numRef>
              <c:f>'4-Design'!$J$9:$J$11</c:f>
              <c:numCache>
                <c:formatCode>General</c:formatCode>
                <c:ptCount val="3"/>
                <c:pt idx="0" formatCode="0.0">
                  <c:v>0</c:v>
                </c:pt>
                <c:pt idx="1">
                  <c:v>0</c:v>
                </c:pt>
                <c:pt idx="2" formatCode="0.0">
                  <c:v>1500</c:v>
                </c:pt>
              </c:numCache>
            </c:numRef>
          </c:xVal>
          <c:yVal>
            <c:numRef>
              <c:f>'4-Design'!$M$9:$M$11</c:f>
              <c:numCache>
                <c:formatCode>0.00</c:formatCode>
                <c:ptCount val="3"/>
                <c:pt idx="0">
                  <c:v>97</c:v>
                </c:pt>
                <c:pt idx="1">
                  <c:v>97</c:v>
                </c:pt>
                <c:pt idx="2">
                  <c:v>97</c:v>
                </c:pt>
              </c:numCache>
            </c:numRef>
          </c:yVal>
          <c:smooth val="0"/>
          <c:extLst>
            <c:ext xmlns:c16="http://schemas.microsoft.com/office/drawing/2014/chart" uri="{C3380CC4-5D6E-409C-BE32-E72D297353CC}">
              <c16:uniqueId val="{00000006-8666-43C4-B7F6-2011C5432E49}"/>
            </c:ext>
          </c:extLst>
        </c:ser>
        <c:ser>
          <c:idx val="1"/>
          <c:order val="3"/>
          <c:tx>
            <c:strRef>
              <c:f>'4-Design'!$L$8</c:f>
              <c:strCache>
                <c:ptCount val="1"/>
                <c:pt idx="0">
                  <c:v>Distribution Line</c:v>
                </c:pt>
              </c:strCache>
            </c:strRef>
          </c:tx>
          <c:spPr>
            <a:ln w="76200" cap="rnd">
              <a:solidFill>
                <a:schemeClr val="tx1"/>
              </a:solidFill>
              <a:round/>
            </a:ln>
            <a:effectLst/>
          </c:spPr>
          <c:marker>
            <c:symbol val="none"/>
          </c:marker>
          <c:xVal>
            <c:numRef>
              <c:f>'4-Design'!$J$9:$J$11</c:f>
              <c:numCache>
                <c:formatCode>General</c:formatCode>
                <c:ptCount val="3"/>
                <c:pt idx="0" formatCode="0.0">
                  <c:v>0</c:v>
                </c:pt>
                <c:pt idx="1">
                  <c:v>0</c:v>
                </c:pt>
                <c:pt idx="2" formatCode="0.0">
                  <c:v>1500</c:v>
                </c:pt>
              </c:numCache>
            </c:numRef>
          </c:xVal>
          <c:yVal>
            <c:numRef>
              <c:f>'4-Design'!$L$9:$L$11</c:f>
              <c:numCache>
                <c:formatCode>0.00</c:formatCode>
                <c:ptCount val="3"/>
                <c:pt idx="0" formatCode="General">
                  <c:v>95.3</c:v>
                </c:pt>
                <c:pt idx="1">
                  <c:v>95.3</c:v>
                </c:pt>
                <c:pt idx="2" formatCode="General">
                  <c:v>96.8</c:v>
                </c:pt>
              </c:numCache>
            </c:numRef>
          </c:yVal>
          <c:smooth val="0"/>
          <c:extLst>
            <c:ext xmlns:c16="http://schemas.microsoft.com/office/drawing/2014/chart" uri="{C3380CC4-5D6E-409C-BE32-E72D297353CC}">
              <c16:uniqueId val="{00000005-8666-43C4-B7F6-2011C5432E49}"/>
            </c:ext>
          </c:extLst>
        </c:ser>
        <c:ser>
          <c:idx val="4"/>
          <c:order val="4"/>
          <c:tx>
            <c:strRef>
              <c:f>'4-Design'!$K$13</c:f>
              <c:strCache>
                <c:ptCount val="1"/>
                <c:pt idx="0">
                  <c:v>Intercepted Tile Main</c:v>
                </c:pt>
              </c:strCache>
            </c:strRef>
          </c:tx>
          <c:spPr>
            <a:ln w="76200" cap="rnd">
              <a:solidFill>
                <a:srgbClr val="FF0000"/>
              </a:solidFill>
              <a:round/>
            </a:ln>
            <a:effectLst/>
          </c:spPr>
          <c:marker>
            <c:symbol val="none"/>
          </c:marker>
          <c:xVal>
            <c:numRef>
              <c:f>'4-Design'!$J$14:$J$17</c:f>
              <c:numCache>
                <c:formatCode>General</c:formatCode>
                <c:ptCount val="4"/>
                <c:pt idx="0">
                  <c:v>-7.5</c:v>
                </c:pt>
                <c:pt idx="1">
                  <c:v>-7.5</c:v>
                </c:pt>
                <c:pt idx="2">
                  <c:v>7.5</c:v>
                </c:pt>
                <c:pt idx="3">
                  <c:v>7.5</c:v>
                </c:pt>
              </c:numCache>
            </c:numRef>
          </c:xVal>
          <c:yVal>
            <c:numRef>
              <c:f>'4-Design'!$K$14:$K$17</c:f>
              <c:numCache>
                <c:formatCode>0.00</c:formatCode>
                <c:ptCount val="4"/>
                <c:pt idx="0">
                  <c:v>95</c:v>
                </c:pt>
                <c:pt idx="1">
                  <c:v>95.5</c:v>
                </c:pt>
                <c:pt idx="2">
                  <c:v>95.5</c:v>
                </c:pt>
                <c:pt idx="3">
                  <c:v>95</c:v>
                </c:pt>
              </c:numCache>
            </c:numRef>
          </c:yVal>
          <c:smooth val="0"/>
          <c:extLst>
            <c:ext xmlns:c16="http://schemas.microsoft.com/office/drawing/2014/chart" uri="{C3380CC4-5D6E-409C-BE32-E72D297353CC}">
              <c16:uniqueId val="{00000008-8666-43C4-B7F6-2011C5432E49}"/>
            </c:ext>
          </c:extLst>
        </c:ser>
        <c:ser>
          <c:idx val="7"/>
          <c:order val="5"/>
          <c:tx>
            <c:strRef>
              <c:f>'4-Design'!$O$8</c:f>
              <c:strCache>
                <c:ptCount val="1"/>
                <c:pt idx="0">
                  <c:v>Restrictive Layer</c:v>
                </c:pt>
              </c:strCache>
            </c:strRef>
          </c:tx>
          <c:spPr>
            <a:ln w="50800" cap="rnd">
              <a:solidFill>
                <a:schemeClr val="bg1">
                  <a:lumMod val="65000"/>
                </a:schemeClr>
              </a:solidFill>
              <a:prstDash val="solid"/>
              <a:round/>
            </a:ln>
            <a:effectLst/>
          </c:spPr>
          <c:marker>
            <c:symbol val="none"/>
          </c:marker>
          <c:dPt>
            <c:idx val="2"/>
            <c:marker>
              <c:symbol val="none"/>
            </c:marker>
            <c:bubble3D val="0"/>
            <c:spPr>
              <a:ln w="50800" cap="rnd">
                <a:solidFill>
                  <a:schemeClr val="bg1">
                    <a:lumMod val="65000"/>
                  </a:schemeClr>
                </a:solidFill>
                <a:prstDash val="solid"/>
                <a:round/>
              </a:ln>
              <a:effectLst/>
            </c:spPr>
            <c:extLst>
              <c:ext xmlns:c16="http://schemas.microsoft.com/office/drawing/2014/chart" uri="{C3380CC4-5D6E-409C-BE32-E72D297353CC}">
                <c16:uniqueId val="{0000000C-8666-43C4-B7F6-2011C5432E49}"/>
              </c:ext>
            </c:extLst>
          </c:dPt>
          <c:xVal>
            <c:numRef>
              <c:f>'4-Design'!$J$9:$J$11</c:f>
              <c:numCache>
                <c:formatCode>General</c:formatCode>
                <c:ptCount val="3"/>
                <c:pt idx="0" formatCode="0.0">
                  <c:v>0</c:v>
                </c:pt>
                <c:pt idx="1">
                  <c:v>0</c:v>
                </c:pt>
                <c:pt idx="2" formatCode="0.0">
                  <c:v>1500</c:v>
                </c:pt>
              </c:numCache>
            </c:numRef>
          </c:xVal>
          <c:yVal>
            <c:numRef>
              <c:f>'4-Design'!$O$9:$O$11</c:f>
              <c:numCache>
                <c:formatCode>0.0</c:formatCode>
                <c:ptCount val="3"/>
                <c:pt idx="0">
                  <c:v>90</c:v>
                </c:pt>
                <c:pt idx="1">
                  <c:v>90</c:v>
                </c:pt>
                <c:pt idx="2">
                  <c:v>90</c:v>
                </c:pt>
              </c:numCache>
            </c:numRef>
          </c:yVal>
          <c:smooth val="0"/>
          <c:extLst>
            <c:ext xmlns:c16="http://schemas.microsoft.com/office/drawing/2014/chart" uri="{C3380CC4-5D6E-409C-BE32-E72D297353CC}">
              <c16:uniqueId val="{0000000B-8666-43C4-B7F6-2011C5432E49}"/>
            </c:ext>
          </c:extLst>
        </c:ser>
        <c:ser>
          <c:idx val="5"/>
          <c:order val="6"/>
          <c:tx>
            <c:strRef>
              <c:f>'4-Design'!$P$8</c:f>
              <c:strCache>
                <c:ptCount val="1"/>
                <c:pt idx="0">
                  <c:v>Stream Bottom</c:v>
                </c:pt>
              </c:strCache>
            </c:strRef>
          </c:tx>
          <c:spPr>
            <a:ln w="47625" cap="rnd">
              <a:solidFill>
                <a:schemeClr val="accent6"/>
              </a:solidFill>
              <a:prstDash val="sysDot"/>
              <a:round/>
            </a:ln>
            <a:effectLst/>
          </c:spPr>
          <c:marker>
            <c:symbol val="none"/>
          </c:marker>
          <c:xVal>
            <c:numRef>
              <c:f>'4-Design'!$J$9:$J$11</c:f>
              <c:numCache>
                <c:formatCode>General</c:formatCode>
                <c:ptCount val="3"/>
                <c:pt idx="0" formatCode="0.0">
                  <c:v>0</c:v>
                </c:pt>
                <c:pt idx="1">
                  <c:v>0</c:v>
                </c:pt>
                <c:pt idx="2" formatCode="0.0">
                  <c:v>1500</c:v>
                </c:pt>
              </c:numCache>
            </c:numRef>
          </c:xVal>
          <c:yVal>
            <c:numRef>
              <c:f>'4-Design'!$P$9:$P$11</c:f>
              <c:numCache>
                <c:formatCode>0.00</c:formatCode>
                <c:ptCount val="3"/>
                <c:pt idx="0">
                  <c:v>90</c:v>
                </c:pt>
                <c:pt idx="1">
                  <c:v>90</c:v>
                </c:pt>
                <c:pt idx="2">
                  <c:v>90</c:v>
                </c:pt>
              </c:numCache>
            </c:numRef>
          </c:yVal>
          <c:smooth val="0"/>
          <c:extLst>
            <c:ext xmlns:c16="http://schemas.microsoft.com/office/drawing/2014/chart" uri="{C3380CC4-5D6E-409C-BE32-E72D297353CC}">
              <c16:uniqueId val="{00000003-036D-4A37-9601-50426C69AD51}"/>
            </c:ext>
          </c:extLst>
        </c:ser>
        <c:dLbls>
          <c:showLegendKey val="0"/>
          <c:showVal val="0"/>
          <c:showCatName val="0"/>
          <c:showSerName val="0"/>
          <c:showPercent val="0"/>
          <c:showBubbleSize val="0"/>
        </c:dLbls>
        <c:axId val="836438728"/>
        <c:axId val="836449880"/>
      </c:scatterChart>
      <c:valAx>
        <c:axId val="836438728"/>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Distance from Control Structure (ft)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6449880"/>
        <c:crosses val="autoZero"/>
        <c:crossBetween val="midCat"/>
      </c:valAx>
      <c:valAx>
        <c:axId val="836449880"/>
        <c:scaling>
          <c:orientation val="minMax"/>
        </c:scaling>
        <c:delete val="0"/>
        <c:axPos val="r"/>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Elevation (ft)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6438728"/>
        <c:crosses val="max"/>
        <c:crossBetween val="midCat"/>
      </c:valAx>
      <c:spPr>
        <a:noFill/>
        <a:ln>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US"/>
              <a:t>Profile View at the</a:t>
            </a:r>
          </a:p>
          <a:p>
            <a:pPr algn="l">
              <a:defRPr/>
            </a:pPr>
            <a:r>
              <a:rPr lang="en-US"/>
              <a:t>Control Structure</a:t>
            </a:r>
          </a:p>
        </c:rich>
      </c:tx>
      <c:layout>
        <c:manualLayout>
          <c:xMode val="edge"/>
          <c:yMode val="edge"/>
          <c:x val="1.5303682448589193E-2"/>
          <c:y val="4.1548630783758263E-2"/>
        </c:manualLayout>
      </c:layout>
      <c:overlay val="1"/>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'4-Design'!$N$27</c:f>
              <c:strCache>
                <c:ptCount val="1"/>
                <c:pt idx="0">
                  <c:v>Ground Surface</c:v>
                </c:pt>
              </c:strCache>
            </c:strRef>
          </c:tx>
          <c:spPr>
            <a:ln w="76200" cap="rnd">
              <a:solidFill>
                <a:schemeClr val="accent6">
                  <a:lumMod val="75000"/>
                </a:schemeClr>
              </a:solidFill>
              <a:round/>
            </a:ln>
            <a:effectLst/>
          </c:spPr>
          <c:marker>
            <c:symbol val="none"/>
          </c:marker>
          <c:xVal>
            <c:numRef>
              <c:f>'4-Design'!$M$28:$M$31</c:f>
              <c:numCache>
                <c:formatCode>General</c:formatCode>
                <c:ptCount val="4"/>
                <c:pt idx="0">
                  <c:v>-8</c:v>
                </c:pt>
                <c:pt idx="1">
                  <c:v>-5</c:v>
                </c:pt>
                <c:pt idx="2">
                  <c:v>0</c:v>
                </c:pt>
                <c:pt idx="3">
                  <c:v>35</c:v>
                </c:pt>
              </c:numCache>
            </c:numRef>
          </c:xVal>
          <c:yVal>
            <c:numRef>
              <c:f>'4-Design'!$N$28:$N$31</c:f>
              <c:numCache>
                <c:formatCode>0.00</c:formatCode>
                <c:ptCount val="4"/>
                <c:pt idx="0">
                  <c:v>90</c:v>
                </c:pt>
                <c:pt idx="1">
                  <c:v>90</c:v>
                </c:pt>
                <c:pt idx="2">
                  <c:v>100</c:v>
                </c:pt>
                <c:pt idx="3">
                  <c:v>100</c:v>
                </c:pt>
              </c:numCache>
            </c:numRef>
          </c:yVal>
          <c:smooth val="0"/>
          <c:extLst>
            <c:ext xmlns:c16="http://schemas.microsoft.com/office/drawing/2014/chart" uri="{C3380CC4-5D6E-409C-BE32-E72D297353CC}">
              <c16:uniqueId val="{00000000-B31A-4DCD-95AB-9D21E6F4AE78}"/>
            </c:ext>
          </c:extLst>
        </c:ser>
        <c:ser>
          <c:idx val="3"/>
          <c:order val="1"/>
          <c:tx>
            <c:strRef>
              <c:f>'4-Design'!$K$20</c:f>
              <c:strCache>
                <c:ptCount val="1"/>
                <c:pt idx="0">
                  <c:v>Water Table</c:v>
                </c:pt>
              </c:strCache>
            </c:strRef>
          </c:tx>
          <c:spPr>
            <a:ln w="76200" cap="rnd">
              <a:solidFill>
                <a:schemeClr val="accent1"/>
              </a:solidFill>
              <a:prstDash val="sysDash"/>
              <a:round/>
            </a:ln>
            <a:effectLst/>
          </c:spPr>
          <c:marker>
            <c:symbol val="none"/>
          </c:marker>
          <c:xVal>
            <c:numRef>
              <c:f>'4-Design'!$J$21:$J$25</c:f>
              <c:numCache>
                <c:formatCode>General</c:formatCode>
                <c:ptCount val="5"/>
                <c:pt idx="0">
                  <c:v>-8</c:v>
                </c:pt>
                <c:pt idx="1">
                  <c:v>-5</c:v>
                </c:pt>
                <c:pt idx="2">
                  <c:v>-4.25</c:v>
                </c:pt>
                <c:pt idx="3" formatCode="0.0">
                  <c:v>30</c:v>
                </c:pt>
                <c:pt idx="4">
                  <c:v>35</c:v>
                </c:pt>
              </c:numCache>
            </c:numRef>
          </c:xVal>
          <c:yVal>
            <c:numRef>
              <c:f>'4-Design'!$K$21:$K$25</c:f>
              <c:numCache>
                <c:formatCode>0.00</c:formatCode>
                <c:ptCount val="5"/>
                <c:pt idx="0">
                  <c:v>91.5</c:v>
                </c:pt>
                <c:pt idx="1">
                  <c:v>91.5</c:v>
                </c:pt>
                <c:pt idx="2">
                  <c:v>91.5</c:v>
                </c:pt>
                <c:pt idx="3">
                  <c:v>98.85</c:v>
                </c:pt>
                <c:pt idx="4">
                  <c:v>98.85</c:v>
                </c:pt>
              </c:numCache>
            </c:numRef>
          </c:yVal>
          <c:smooth val="0"/>
          <c:extLst>
            <c:ext xmlns:c16="http://schemas.microsoft.com/office/drawing/2014/chart" uri="{C3380CC4-5D6E-409C-BE32-E72D297353CC}">
              <c16:uniqueId val="{00000001-B31A-4DCD-95AB-9D21E6F4AE78}"/>
            </c:ext>
          </c:extLst>
        </c:ser>
        <c:ser>
          <c:idx val="2"/>
          <c:order val="2"/>
          <c:tx>
            <c:strRef>
              <c:f>'4-Design'!$N$23</c:f>
              <c:strCache>
                <c:ptCount val="1"/>
                <c:pt idx="0">
                  <c:v>Bottom of Organic Layer</c:v>
                </c:pt>
              </c:strCache>
            </c:strRef>
          </c:tx>
          <c:spPr>
            <a:ln w="38100" cap="rnd">
              <a:solidFill>
                <a:schemeClr val="accent4">
                  <a:lumMod val="50000"/>
                </a:schemeClr>
              </a:solidFill>
              <a:round/>
            </a:ln>
            <a:effectLst/>
          </c:spPr>
          <c:marker>
            <c:symbol val="none"/>
          </c:marker>
          <c:xVal>
            <c:numRef>
              <c:f>'4-Design'!$M$24:$M$25</c:f>
              <c:numCache>
                <c:formatCode>General</c:formatCode>
                <c:ptCount val="2"/>
                <c:pt idx="0">
                  <c:v>-1.5</c:v>
                </c:pt>
                <c:pt idx="1">
                  <c:v>35</c:v>
                </c:pt>
              </c:numCache>
            </c:numRef>
          </c:xVal>
          <c:yVal>
            <c:numRef>
              <c:f>'4-Design'!$N$24:$N$25</c:f>
              <c:numCache>
                <c:formatCode>0.00</c:formatCode>
                <c:ptCount val="2"/>
                <c:pt idx="0">
                  <c:v>97</c:v>
                </c:pt>
                <c:pt idx="1">
                  <c:v>97</c:v>
                </c:pt>
              </c:numCache>
            </c:numRef>
          </c:yVal>
          <c:smooth val="0"/>
          <c:extLst>
            <c:ext xmlns:c16="http://schemas.microsoft.com/office/drawing/2014/chart" uri="{C3380CC4-5D6E-409C-BE32-E72D297353CC}">
              <c16:uniqueId val="{00000002-B31A-4DCD-95AB-9D21E6F4AE78}"/>
            </c:ext>
          </c:extLst>
        </c:ser>
        <c:ser>
          <c:idx val="1"/>
          <c:order val="3"/>
          <c:tx>
            <c:strRef>
              <c:f>'4-Design'!$K$27</c:f>
              <c:strCache>
                <c:ptCount val="1"/>
                <c:pt idx="0">
                  <c:v>Distribution Line</c:v>
                </c:pt>
              </c:strCache>
            </c:strRef>
          </c:tx>
          <c:spPr>
            <a:ln w="76200" cap="rnd">
              <a:solidFill>
                <a:schemeClr val="tx1"/>
              </a:solidFill>
              <a:round/>
            </a:ln>
            <a:effectLst/>
          </c:spPr>
          <c:marker>
            <c:symbol val="none"/>
          </c:marker>
          <c:xVal>
            <c:numRef>
              <c:f>'4-Design'!$J$28:$J$31</c:f>
              <c:numCache>
                <c:formatCode>0.00</c:formatCode>
                <c:ptCount val="4"/>
                <c:pt idx="0">
                  <c:v>29.75</c:v>
                </c:pt>
                <c:pt idx="1">
                  <c:v>29.75</c:v>
                </c:pt>
                <c:pt idx="2">
                  <c:v>30.25</c:v>
                </c:pt>
                <c:pt idx="3">
                  <c:v>30.25</c:v>
                </c:pt>
              </c:numCache>
            </c:numRef>
          </c:xVal>
          <c:yVal>
            <c:numRef>
              <c:f>'4-Design'!$K$28:$K$31</c:f>
              <c:numCache>
                <c:formatCode>0.00</c:formatCode>
                <c:ptCount val="4"/>
                <c:pt idx="0">
                  <c:v>95.3</c:v>
                </c:pt>
                <c:pt idx="1">
                  <c:v>95.8</c:v>
                </c:pt>
                <c:pt idx="2">
                  <c:v>95.8</c:v>
                </c:pt>
                <c:pt idx="3">
                  <c:v>95.3</c:v>
                </c:pt>
              </c:numCache>
            </c:numRef>
          </c:yVal>
          <c:smooth val="0"/>
          <c:extLst>
            <c:ext xmlns:c16="http://schemas.microsoft.com/office/drawing/2014/chart" uri="{C3380CC4-5D6E-409C-BE32-E72D297353CC}">
              <c16:uniqueId val="{00000003-B31A-4DCD-95AB-9D21E6F4AE78}"/>
            </c:ext>
          </c:extLst>
        </c:ser>
        <c:ser>
          <c:idx val="7"/>
          <c:order val="4"/>
          <c:tx>
            <c:strRef>
              <c:f>'4-Design'!$N$19</c:f>
              <c:strCache>
                <c:ptCount val="1"/>
                <c:pt idx="0">
                  <c:v>Restrictive Layer</c:v>
                </c:pt>
              </c:strCache>
            </c:strRef>
          </c:tx>
          <c:spPr>
            <a:ln w="34925" cap="rnd">
              <a:solidFill>
                <a:schemeClr val="bg1">
                  <a:lumMod val="65000"/>
                </a:schemeClr>
              </a:solidFill>
              <a:prstDash val="solid"/>
              <a:round/>
            </a:ln>
            <a:effectLst/>
          </c:spPr>
          <c:marker>
            <c:symbol val="none"/>
          </c:marker>
          <c:dPt>
            <c:idx val="2"/>
            <c:marker>
              <c:symbol val="none"/>
            </c:marker>
            <c:bubble3D val="0"/>
            <c:spPr>
              <a:ln w="25400" cap="rnd">
                <a:solidFill>
                  <a:schemeClr val="bg1">
                    <a:lumMod val="65000"/>
                  </a:schemeClr>
                </a:solidFill>
                <a:prstDash val="solid"/>
                <a:round/>
              </a:ln>
              <a:effectLst/>
            </c:spPr>
            <c:extLst>
              <c:ext xmlns:c16="http://schemas.microsoft.com/office/drawing/2014/chart" uri="{C3380CC4-5D6E-409C-BE32-E72D297353CC}">
                <c16:uniqueId val="{00000006-B31A-4DCD-95AB-9D21E6F4AE78}"/>
              </c:ext>
            </c:extLst>
          </c:dPt>
          <c:xVal>
            <c:numRef>
              <c:f>'4-Design'!$M$20:$M$21</c:f>
              <c:numCache>
                <c:formatCode>General</c:formatCode>
                <c:ptCount val="2"/>
                <c:pt idx="0">
                  <c:v>-8</c:v>
                </c:pt>
                <c:pt idx="1">
                  <c:v>35</c:v>
                </c:pt>
              </c:numCache>
            </c:numRef>
          </c:xVal>
          <c:yVal>
            <c:numRef>
              <c:f>'4-Design'!$N$20:$N$21</c:f>
              <c:numCache>
                <c:formatCode>0.00</c:formatCode>
                <c:ptCount val="2"/>
                <c:pt idx="0">
                  <c:v>90</c:v>
                </c:pt>
                <c:pt idx="1">
                  <c:v>90</c:v>
                </c:pt>
              </c:numCache>
            </c:numRef>
          </c:yVal>
          <c:smooth val="0"/>
          <c:extLst>
            <c:ext xmlns:c16="http://schemas.microsoft.com/office/drawing/2014/chart" uri="{C3380CC4-5D6E-409C-BE32-E72D297353CC}">
              <c16:uniqueId val="{00000007-B31A-4DCD-95AB-9D21E6F4AE78}"/>
            </c:ext>
          </c:extLst>
        </c:ser>
        <c:dLbls>
          <c:showLegendKey val="0"/>
          <c:showVal val="0"/>
          <c:showCatName val="0"/>
          <c:showSerName val="0"/>
          <c:showPercent val="0"/>
          <c:showBubbleSize val="0"/>
        </c:dLbls>
        <c:axId val="836438728"/>
        <c:axId val="836449880"/>
      </c:scatterChart>
      <c:valAx>
        <c:axId val="836438728"/>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Distance from Stream Bank (ft)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6449880"/>
        <c:crosses val="autoZero"/>
        <c:crossBetween val="midCat"/>
      </c:valAx>
      <c:valAx>
        <c:axId val="836449880"/>
        <c:scaling>
          <c:orientation val="minMax"/>
        </c:scaling>
        <c:delete val="0"/>
        <c:axPos val="r"/>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Elevation (ft)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6438728"/>
        <c:crosses val="max"/>
        <c:crossBetween val="midCat"/>
      </c:valAx>
      <c:spPr>
        <a:noFill/>
        <a:ln>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US"/>
              <a:t>Profile View at the</a:t>
            </a:r>
          </a:p>
          <a:p>
            <a:pPr algn="l">
              <a:defRPr/>
            </a:pPr>
            <a:r>
              <a:rPr lang="en-US" u="sng"/>
              <a:t>left</a:t>
            </a:r>
            <a:r>
              <a:rPr lang="en-US"/>
              <a:t> end of the</a:t>
            </a:r>
          </a:p>
          <a:p>
            <a:pPr algn="l">
              <a:defRPr/>
            </a:pPr>
            <a:r>
              <a:rPr lang="en-US"/>
              <a:t>distribution</a:t>
            </a:r>
            <a:r>
              <a:rPr lang="en-US" baseline="0"/>
              <a:t> line</a:t>
            </a:r>
          </a:p>
        </c:rich>
      </c:tx>
      <c:layout>
        <c:manualLayout>
          <c:xMode val="edge"/>
          <c:yMode val="edge"/>
          <c:x val="1.7202878348340427E-2"/>
          <c:y val="4.9110042719140247E-2"/>
        </c:manualLayout>
      </c:layout>
      <c:overlay val="1"/>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'4-Design'!$N$41</c:f>
              <c:strCache>
                <c:ptCount val="1"/>
                <c:pt idx="0">
                  <c:v>Ground Surface</c:v>
                </c:pt>
              </c:strCache>
            </c:strRef>
          </c:tx>
          <c:spPr>
            <a:ln w="76200" cap="rnd">
              <a:solidFill>
                <a:schemeClr val="accent6">
                  <a:lumMod val="75000"/>
                </a:schemeClr>
              </a:solidFill>
              <a:round/>
            </a:ln>
            <a:effectLst/>
          </c:spPr>
          <c:marker>
            <c:symbol val="none"/>
          </c:marker>
          <c:xVal>
            <c:numRef>
              <c:f>'4-Design'!$M$42:$M$45</c:f>
              <c:numCache>
                <c:formatCode>General</c:formatCode>
                <c:ptCount val="4"/>
                <c:pt idx="0">
                  <c:v>-8</c:v>
                </c:pt>
                <c:pt idx="1">
                  <c:v>-5</c:v>
                </c:pt>
                <c:pt idx="2">
                  <c:v>0</c:v>
                </c:pt>
                <c:pt idx="3">
                  <c:v>35</c:v>
                </c:pt>
              </c:numCache>
            </c:numRef>
          </c:xVal>
          <c:yVal>
            <c:numRef>
              <c:f>'4-Design'!$N$42:$N$45</c:f>
              <c:numCache>
                <c:formatCode>0.00</c:formatCode>
                <c:ptCount val="4"/>
                <c:pt idx="0">
                  <c:v>90</c:v>
                </c:pt>
                <c:pt idx="1">
                  <c:v>90</c:v>
                </c:pt>
                <c:pt idx="2">
                  <c:v>100</c:v>
                </c:pt>
                <c:pt idx="3">
                  <c:v>100</c:v>
                </c:pt>
              </c:numCache>
            </c:numRef>
          </c:yVal>
          <c:smooth val="0"/>
          <c:extLst>
            <c:ext xmlns:c16="http://schemas.microsoft.com/office/drawing/2014/chart" uri="{C3380CC4-5D6E-409C-BE32-E72D297353CC}">
              <c16:uniqueId val="{00000000-9EB9-4BE2-9447-19943DB75DA2}"/>
            </c:ext>
          </c:extLst>
        </c:ser>
        <c:ser>
          <c:idx val="3"/>
          <c:order val="1"/>
          <c:tx>
            <c:strRef>
              <c:f>'4-Design'!$K$34</c:f>
              <c:strCache>
                <c:ptCount val="1"/>
                <c:pt idx="0">
                  <c:v>Water Table</c:v>
                </c:pt>
              </c:strCache>
            </c:strRef>
          </c:tx>
          <c:spPr>
            <a:ln w="76200" cap="rnd">
              <a:solidFill>
                <a:schemeClr val="accent1"/>
              </a:solidFill>
              <a:prstDash val="sysDash"/>
              <a:round/>
            </a:ln>
            <a:effectLst/>
          </c:spPr>
          <c:marker>
            <c:symbol val="none"/>
          </c:marker>
          <c:xVal>
            <c:numRef>
              <c:f>'4-Design'!$J$35:$J$39</c:f>
              <c:numCache>
                <c:formatCode>General</c:formatCode>
                <c:ptCount val="5"/>
                <c:pt idx="0">
                  <c:v>-8</c:v>
                </c:pt>
                <c:pt idx="1">
                  <c:v>-5</c:v>
                </c:pt>
                <c:pt idx="2">
                  <c:v>-4.25</c:v>
                </c:pt>
                <c:pt idx="3" formatCode="0.0">
                  <c:v>30</c:v>
                </c:pt>
                <c:pt idx="4">
                  <c:v>35</c:v>
                </c:pt>
              </c:numCache>
            </c:numRef>
          </c:xVal>
          <c:yVal>
            <c:numRef>
              <c:f>'4-Design'!$K$35:$K$39</c:f>
              <c:numCache>
                <c:formatCode>0.00</c:formatCode>
                <c:ptCount val="5"/>
                <c:pt idx="0">
                  <c:v>91.5</c:v>
                </c:pt>
                <c:pt idx="1">
                  <c:v>91.5</c:v>
                </c:pt>
                <c:pt idx="2">
                  <c:v>91.5</c:v>
                </c:pt>
                <c:pt idx="3">
                  <c:v>98.85</c:v>
                </c:pt>
                <c:pt idx="4">
                  <c:v>98.85</c:v>
                </c:pt>
              </c:numCache>
            </c:numRef>
          </c:yVal>
          <c:smooth val="0"/>
          <c:extLst>
            <c:ext xmlns:c16="http://schemas.microsoft.com/office/drawing/2014/chart" uri="{C3380CC4-5D6E-409C-BE32-E72D297353CC}">
              <c16:uniqueId val="{00000001-9EB9-4BE2-9447-19943DB75DA2}"/>
            </c:ext>
          </c:extLst>
        </c:ser>
        <c:ser>
          <c:idx val="2"/>
          <c:order val="2"/>
          <c:tx>
            <c:strRef>
              <c:f>'4-Design'!$N$37</c:f>
              <c:strCache>
                <c:ptCount val="1"/>
                <c:pt idx="0">
                  <c:v>Bottom of Organic Layer</c:v>
                </c:pt>
              </c:strCache>
            </c:strRef>
          </c:tx>
          <c:spPr>
            <a:ln w="38100" cap="rnd">
              <a:solidFill>
                <a:schemeClr val="accent4">
                  <a:lumMod val="50000"/>
                </a:schemeClr>
              </a:solidFill>
              <a:round/>
            </a:ln>
            <a:effectLst/>
          </c:spPr>
          <c:marker>
            <c:symbol val="none"/>
          </c:marker>
          <c:xVal>
            <c:numRef>
              <c:f>'4-Design'!$M$38:$M$39</c:f>
              <c:numCache>
                <c:formatCode>General</c:formatCode>
                <c:ptCount val="2"/>
                <c:pt idx="0">
                  <c:v>-1.5</c:v>
                </c:pt>
                <c:pt idx="1">
                  <c:v>35</c:v>
                </c:pt>
              </c:numCache>
            </c:numRef>
          </c:xVal>
          <c:yVal>
            <c:numRef>
              <c:f>'4-Design'!$N$38:$N$39</c:f>
              <c:numCache>
                <c:formatCode>0.00</c:formatCode>
                <c:ptCount val="2"/>
                <c:pt idx="0">
                  <c:v>97</c:v>
                </c:pt>
                <c:pt idx="1">
                  <c:v>97</c:v>
                </c:pt>
              </c:numCache>
            </c:numRef>
          </c:yVal>
          <c:smooth val="0"/>
          <c:extLst>
            <c:ext xmlns:c16="http://schemas.microsoft.com/office/drawing/2014/chart" uri="{C3380CC4-5D6E-409C-BE32-E72D297353CC}">
              <c16:uniqueId val="{00000002-9EB9-4BE2-9447-19943DB75DA2}"/>
            </c:ext>
          </c:extLst>
        </c:ser>
        <c:ser>
          <c:idx val="1"/>
          <c:order val="3"/>
          <c:tx>
            <c:strRef>
              <c:f>'4-Design'!$K$41</c:f>
              <c:strCache>
                <c:ptCount val="1"/>
                <c:pt idx="0">
                  <c:v>Distribution Line</c:v>
                </c:pt>
              </c:strCache>
            </c:strRef>
          </c:tx>
          <c:spPr>
            <a:ln w="76200" cap="rnd">
              <a:solidFill>
                <a:schemeClr val="tx1"/>
              </a:solidFill>
              <a:round/>
            </a:ln>
            <a:effectLst/>
          </c:spPr>
          <c:marker>
            <c:symbol val="none"/>
          </c:marker>
          <c:xVal>
            <c:numRef>
              <c:f>'4-Design'!$J$42:$J$45</c:f>
              <c:numCache>
                <c:formatCode>0.00</c:formatCode>
                <c:ptCount val="4"/>
                <c:pt idx="0">
                  <c:v>29.75</c:v>
                </c:pt>
                <c:pt idx="1">
                  <c:v>29.75</c:v>
                </c:pt>
                <c:pt idx="2">
                  <c:v>30.25</c:v>
                </c:pt>
                <c:pt idx="3">
                  <c:v>30.25</c:v>
                </c:pt>
              </c:numCache>
            </c:numRef>
          </c:xVal>
          <c:yVal>
            <c:numRef>
              <c:f>'4-Design'!$K$42:$K$45</c:f>
              <c:numCache>
                <c:formatCode>0.00</c:formatCode>
                <c:ptCount val="4"/>
                <c:pt idx="0">
                  <c:v>95.3</c:v>
                </c:pt>
                <c:pt idx="1">
                  <c:v>95.8</c:v>
                </c:pt>
                <c:pt idx="2">
                  <c:v>95.8</c:v>
                </c:pt>
                <c:pt idx="3">
                  <c:v>95.3</c:v>
                </c:pt>
              </c:numCache>
            </c:numRef>
          </c:yVal>
          <c:smooth val="0"/>
          <c:extLst>
            <c:ext xmlns:c16="http://schemas.microsoft.com/office/drawing/2014/chart" uri="{C3380CC4-5D6E-409C-BE32-E72D297353CC}">
              <c16:uniqueId val="{00000003-9EB9-4BE2-9447-19943DB75DA2}"/>
            </c:ext>
          </c:extLst>
        </c:ser>
        <c:ser>
          <c:idx val="7"/>
          <c:order val="4"/>
          <c:tx>
            <c:strRef>
              <c:f>'4-Design'!$N$33</c:f>
              <c:strCache>
                <c:ptCount val="1"/>
                <c:pt idx="0">
                  <c:v>Restrictive Layer</c:v>
                </c:pt>
              </c:strCache>
            </c:strRef>
          </c:tx>
          <c:spPr>
            <a:ln w="34925" cap="rnd">
              <a:solidFill>
                <a:schemeClr val="bg1">
                  <a:lumMod val="65000"/>
                </a:schemeClr>
              </a:solidFill>
              <a:prstDash val="solid"/>
              <a:round/>
            </a:ln>
            <a:effectLst/>
          </c:spPr>
          <c:marker>
            <c:symbol val="none"/>
          </c:marker>
          <c:dPt>
            <c:idx val="2"/>
            <c:marker>
              <c:symbol val="none"/>
            </c:marker>
            <c:bubble3D val="0"/>
            <c:spPr>
              <a:ln w="25400" cap="rnd">
                <a:solidFill>
                  <a:schemeClr val="bg1">
                    <a:lumMod val="65000"/>
                  </a:schemeClr>
                </a:solidFill>
                <a:prstDash val="solid"/>
                <a:round/>
              </a:ln>
              <a:effectLst/>
            </c:spPr>
            <c:extLst>
              <c:ext xmlns:c16="http://schemas.microsoft.com/office/drawing/2014/chart" uri="{C3380CC4-5D6E-409C-BE32-E72D297353CC}">
                <c16:uniqueId val="{00000005-9EB9-4BE2-9447-19943DB75DA2}"/>
              </c:ext>
            </c:extLst>
          </c:dPt>
          <c:xVal>
            <c:numRef>
              <c:f>'4-Design'!$M$34:$M$35</c:f>
              <c:numCache>
                <c:formatCode>General</c:formatCode>
                <c:ptCount val="2"/>
                <c:pt idx="0">
                  <c:v>-8</c:v>
                </c:pt>
                <c:pt idx="1">
                  <c:v>35</c:v>
                </c:pt>
              </c:numCache>
            </c:numRef>
          </c:xVal>
          <c:yVal>
            <c:numRef>
              <c:f>'4-Design'!$N$34:$N$35</c:f>
              <c:numCache>
                <c:formatCode>0.00</c:formatCode>
                <c:ptCount val="2"/>
                <c:pt idx="0">
                  <c:v>90</c:v>
                </c:pt>
                <c:pt idx="1">
                  <c:v>90</c:v>
                </c:pt>
              </c:numCache>
            </c:numRef>
          </c:yVal>
          <c:smooth val="0"/>
          <c:extLst>
            <c:ext xmlns:c16="http://schemas.microsoft.com/office/drawing/2014/chart" uri="{C3380CC4-5D6E-409C-BE32-E72D297353CC}">
              <c16:uniqueId val="{00000006-9EB9-4BE2-9447-19943DB75DA2}"/>
            </c:ext>
          </c:extLst>
        </c:ser>
        <c:dLbls>
          <c:showLegendKey val="0"/>
          <c:showVal val="0"/>
          <c:showCatName val="0"/>
          <c:showSerName val="0"/>
          <c:showPercent val="0"/>
          <c:showBubbleSize val="0"/>
        </c:dLbls>
        <c:axId val="836438728"/>
        <c:axId val="836449880"/>
      </c:scatterChart>
      <c:valAx>
        <c:axId val="836438728"/>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Distance from Stream Bank (ft)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6449880"/>
        <c:crosses val="autoZero"/>
        <c:crossBetween val="midCat"/>
      </c:valAx>
      <c:valAx>
        <c:axId val="836449880"/>
        <c:scaling>
          <c:orientation val="minMax"/>
        </c:scaling>
        <c:delete val="0"/>
        <c:axPos val="r"/>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Elevation (ft)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6438728"/>
        <c:crosses val="max"/>
        <c:crossBetween val="midCat"/>
      </c:valAx>
      <c:spPr>
        <a:noFill/>
        <a:ln>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US"/>
              <a:t>Profile View at the</a:t>
            </a:r>
          </a:p>
          <a:p>
            <a:pPr algn="l">
              <a:defRPr/>
            </a:pPr>
            <a:r>
              <a:rPr lang="en-US" u="sng"/>
              <a:t>right</a:t>
            </a:r>
            <a:r>
              <a:rPr lang="en-US"/>
              <a:t> end of the</a:t>
            </a:r>
          </a:p>
          <a:p>
            <a:pPr algn="l">
              <a:defRPr/>
            </a:pPr>
            <a:r>
              <a:rPr lang="en-US"/>
              <a:t>distribution</a:t>
            </a:r>
            <a:r>
              <a:rPr lang="en-US" baseline="0"/>
              <a:t> line</a:t>
            </a:r>
          </a:p>
        </c:rich>
      </c:tx>
      <c:layout>
        <c:manualLayout>
          <c:xMode val="edge"/>
          <c:yMode val="edge"/>
          <c:x val="1.7202878348340427E-2"/>
          <c:y val="4.9110042719140247E-2"/>
        </c:manualLayout>
      </c:layout>
      <c:overlay val="1"/>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'4-Design'!$N$56</c:f>
              <c:strCache>
                <c:ptCount val="1"/>
                <c:pt idx="0">
                  <c:v>Ground Surface</c:v>
                </c:pt>
              </c:strCache>
            </c:strRef>
          </c:tx>
          <c:spPr>
            <a:ln w="76200" cap="rnd">
              <a:solidFill>
                <a:schemeClr val="accent6">
                  <a:lumMod val="75000"/>
                </a:schemeClr>
              </a:solidFill>
              <a:round/>
            </a:ln>
            <a:effectLst/>
          </c:spPr>
          <c:marker>
            <c:symbol val="none"/>
          </c:marker>
          <c:xVal>
            <c:numRef>
              <c:f>'4-Design'!$M$57:$M$60</c:f>
              <c:numCache>
                <c:formatCode>General</c:formatCode>
                <c:ptCount val="4"/>
                <c:pt idx="0">
                  <c:v>-8</c:v>
                </c:pt>
                <c:pt idx="1">
                  <c:v>-5</c:v>
                </c:pt>
                <c:pt idx="2">
                  <c:v>0</c:v>
                </c:pt>
                <c:pt idx="3">
                  <c:v>35</c:v>
                </c:pt>
              </c:numCache>
            </c:numRef>
          </c:xVal>
          <c:yVal>
            <c:numRef>
              <c:f>'4-Design'!$N$57:$N$60</c:f>
              <c:numCache>
                <c:formatCode>0.00</c:formatCode>
                <c:ptCount val="4"/>
                <c:pt idx="0">
                  <c:v>90</c:v>
                </c:pt>
                <c:pt idx="1">
                  <c:v>90</c:v>
                </c:pt>
                <c:pt idx="2">
                  <c:v>100</c:v>
                </c:pt>
                <c:pt idx="3">
                  <c:v>100</c:v>
                </c:pt>
              </c:numCache>
            </c:numRef>
          </c:yVal>
          <c:smooth val="0"/>
          <c:extLst>
            <c:ext xmlns:c16="http://schemas.microsoft.com/office/drawing/2014/chart" uri="{C3380CC4-5D6E-409C-BE32-E72D297353CC}">
              <c16:uniqueId val="{00000000-5593-4BA7-A3FC-CFCE4999254E}"/>
            </c:ext>
          </c:extLst>
        </c:ser>
        <c:ser>
          <c:idx val="3"/>
          <c:order val="1"/>
          <c:tx>
            <c:strRef>
              <c:f>'4-Design'!$K$49</c:f>
              <c:strCache>
                <c:ptCount val="1"/>
                <c:pt idx="0">
                  <c:v>Water Table</c:v>
                </c:pt>
              </c:strCache>
            </c:strRef>
          </c:tx>
          <c:spPr>
            <a:ln w="76200" cap="rnd">
              <a:solidFill>
                <a:schemeClr val="accent1"/>
              </a:solidFill>
              <a:prstDash val="sysDash"/>
              <a:round/>
            </a:ln>
            <a:effectLst/>
          </c:spPr>
          <c:marker>
            <c:symbol val="none"/>
          </c:marker>
          <c:xVal>
            <c:numRef>
              <c:f>'4-Design'!$J$50:$J$54</c:f>
              <c:numCache>
                <c:formatCode>General</c:formatCode>
                <c:ptCount val="5"/>
                <c:pt idx="0">
                  <c:v>-8</c:v>
                </c:pt>
                <c:pt idx="1">
                  <c:v>-5</c:v>
                </c:pt>
                <c:pt idx="2">
                  <c:v>-4.25</c:v>
                </c:pt>
                <c:pt idx="3" formatCode="0.0">
                  <c:v>30</c:v>
                </c:pt>
                <c:pt idx="4">
                  <c:v>35</c:v>
                </c:pt>
              </c:numCache>
            </c:numRef>
          </c:xVal>
          <c:yVal>
            <c:numRef>
              <c:f>'4-Design'!$K$50:$K$54</c:f>
              <c:numCache>
                <c:formatCode>0.00</c:formatCode>
                <c:ptCount val="5"/>
                <c:pt idx="0">
                  <c:v>91.5</c:v>
                </c:pt>
                <c:pt idx="1">
                  <c:v>91.5</c:v>
                </c:pt>
                <c:pt idx="2">
                  <c:v>91.5</c:v>
                </c:pt>
                <c:pt idx="3">
                  <c:v>98.1</c:v>
                </c:pt>
                <c:pt idx="4">
                  <c:v>98.1</c:v>
                </c:pt>
              </c:numCache>
            </c:numRef>
          </c:yVal>
          <c:smooth val="0"/>
          <c:extLst>
            <c:ext xmlns:c16="http://schemas.microsoft.com/office/drawing/2014/chart" uri="{C3380CC4-5D6E-409C-BE32-E72D297353CC}">
              <c16:uniqueId val="{00000001-5593-4BA7-A3FC-CFCE4999254E}"/>
            </c:ext>
          </c:extLst>
        </c:ser>
        <c:ser>
          <c:idx val="2"/>
          <c:order val="2"/>
          <c:tx>
            <c:strRef>
              <c:f>'4-Design'!$N$52</c:f>
              <c:strCache>
                <c:ptCount val="1"/>
                <c:pt idx="0">
                  <c:v>Bottom of Organic Layer</c:v>
                </c:pt>
              </c:strCache>
            </c:strRef>
          </c:tx>
          <c:spPr>
            <a:ln w="38100" cap="rnd">
              <a:solidFill>
                <a:schemeClr val="accent4">
                  <a:lumMod val="50000"/>
                </a:schemeClr>
              </a:solidFill>
              <a:round/>
            </a:ln>
            <a:effectLst/>
          </c:spPr>
          <c:marker>
            <c:symbol val="none"/>
          </c:marker>
          <c:xVal>
            <c:numRef>
              <c:f>'4-Design'!$M$53:$M$54</c:f>
              <c:numCache>
                <c:formatCode>General</c:formatCode>
                <c:ptCount val="2"/>
                <c:pt idx="0">
                  <c:v>-1.5</c:v>
                </c:pt>
                <c:pt idx="1">
                  <c:v>35</c:v>
                </c:pt>
              </c:numCache>
            </c:numRef>
          </c:xVal>
          <c:yVal>
            <c:numRef>
              <c:f>'4-Design'!$N$53:$N$54</c:f>
              <c:numCache>
                <c:formatCode>0.00</c:formatCode>
                <c:ptCount val="2"/>
                <c:pt idx="0">
                  <c:v>97</c:v>
                </c:pt>
                <c:pt idx="1">
                  <c:v>97</c:v>
                </c:pt>
              </c:numCache>
            </c:numRef>
          </c:yVal>
          <c:smooth val="0"/>
          <c:extLst>
            <c:ext xmlns:c16="http://schemas.microsoft.com/office/drawing/2014/chart" uri="{C3380CC4-5D6E-409C-BE32-E72D297353CC}">
              <c16:uniqueId val="{00000002-5593-4BA7-A3FC-CFCE4999254E}"/>
            </c:ext>
          </c:extLst>
        </c:ser>
        <c:ser>
          <c:idx val="1"/>
          <c:order val="3"/>
          <c:tx>
            <c:strRef>
              <c:f>'4-Design'!$K$56</c:f>
              <c:strCache>
                <c:ptCount val="1"/>
                <c:pt idx="0">
                  <c:v>Distribution Line</c:v>
                </c:pt>
              </c:strCache>
            </c:strRef>
          </c:tx>
          <c:spPr>
            <a:ln w="76200" cap="rnd">
              <a:solidFill>
                <a:schemeClr val="tx1"/>
              </a:solidFill>
              <a:round/>
            </a:ln>
            <a:effectLst/>
          </c:spPr>
          <c:marker>
            <c:symbol val="none"/>
          </c:marker>
          <c:xVal>
            <c:numRef>
              <c:f>'4-Design'!$J$57:$J$60</c:f>
              <c:numCache>
                <c:formatCode>0.00</c:formatCode>
                <c:ptCount val="4"/>
                <c:pt idx="0">
                  <c:v>29.75</c:v>
                </c:pt>
                <c:pt idx="1">
                  <c:v>29.75</c:v>
                </c:pt>
                <c:pt idx="2">
                  <c:v>30.25</c:v>
                </c:pt>
                <c:pt idx="3">
                  <c:v>30.25</c:v>
                </c:pt>
              </c:numCache>
            </c:numRef>
          </c:xVal>
          <c:yVal>
            <c:numRef>
              <c:f>'4-Design'!$K$57:$K$60</c:f>
              <c:numCache>
                <c:formatCode>0.00</c:formatCode>
                <c:ptCount val="4"/>
                <c:pt idx="0">
                  <c:v>96.8</c:v>
                </c:pt>
                <c:pt idx="1">
                  <c:v>97.3</c:v>
                </c:pt>
                <c:pt idx="2">
                  <c:v>97.3</c:v>
                </c:pt>
                <c:pt idx="3">
                  <c:v>96.8</c:v>
                </c:pt>
              </c:numCache>
            </c:numRef>
          </c:yVal>
          <c:smooth val="0"/>
          <c:extLst>
            <c:ext xmlns:c16="http://schemas.microsoft.com/office/drawing/2014/chart" uri="{C3380CC4-5D6E-409C-BE32-E72D297353CC}">
              <c16:uniqueId val="{00000003-5593-4BA7-A3FC-CFCE4999254E}"/>
            </c:ext>
          </c:extLst>
        </c:ser>
        <c:ser>
          <c:idx val="7"/>
          <c:order val="4"/>
          <c:tx>
            <c:strRef>
              <c:f>'4-Design'!$N$48</c:f>
              <c:strCache>
                <c:ptCount val="1"/>
                <c:pt idx="0">
                  <c:v>Restrictive Layer</c:v>
                </c:pt>
              </c:strCache>
            </c:strRef>
          </c:tx>
          <c:spPr>
            <a:ln w="34925" cap="rnd">
              <a:solidFill>
                <a:schemeClr val="bg1">
                  <a:lumMod val="65000"/>
                </a:schemeClr>
              </a:solidFill>
              <a:prstDash val="solid"/>
              <a:round/>
            </a:ln>
            <a:effectLst/>
          </c:spPr>
          <c:marker>
            <c:symbol val="none"/>
          </c:marker>
          <c:dPt>
            <c:idx val="2"/>
            <c:marker>
              <c:symbol val="none"/>
            </c:marker>
            <c:bubble3D val="0"/>
            <c:spPr>
              <a:ln w="25400" cap="rnd">
                <a:solidFill>
                  <a:schemeClr val="bg1">
                    <a:lumMod val="65000"/>
                  </a:schemeClr>
                </a:solidFill>
                <a:prstDash val="solid"/>
                <a:round/>
              </a:ln>
              <a:effectLst/>
            </c:spPr>
            <c:extLst>
              <c:ext xmlns:c16="http://schemas.microsoft.com/office/drawing/2014/chart" uri="{C3380CC4-5D6E-409C-BE32-E72D297353CC}">
                <c16:uniqueId val="{00000005-5593-4BA7-A3FC-CFCE4999254E}"/>
              </c:ext>
            </c:extLst>
          </c:dPt>
          <c:xVal>
            <c:numRef>
              <c:f>'4-Design'!$M$49:$M$50</c:f>
              <c:numCache>
                <c:formatCode>General</c:formatCode>
                <c:ptCount val="2"/>
                <c:pt idx="0">
                  <c:v>-8</c:v>
                </c:pt>
                <c:pt idx="1">
                  <c:v>35</c:v>
                </c:pt>
              </c:numCache>
            </c:numRef>
          </c:xVal>
          <c:yVal>
            <c:numRef>
              <c:f>'4-Design'!$N$49:$N$50</c:f>
              <c:numCache>
                <c:formatCode>0.00</c:formatCode>
                <c:ptCount val="2"/>
                <c:pt idx="0">
                  <c:v>90</c:v>
                </c:pt>
                <c:pt idx="1">
                  <c:v>90</c:v>
                </c:pt>
              </c:numCache>
            </c:numRef>
          </c:yVal>
          <c:smooth val="0"/>
          <c:extLst>
            <c:ext xmlns:c16="http://schemas.microsoft.com/office/drawing/2014/chart" uri="{C3380CC4-5D6E-409C-BE32-E72D297353CC}">
              <c16:uniqueId val="{00000006-5593-4BA7-A3FC-CFCE4999254E}"/>
            </c:ext>
          </c:extLst>
        </c:ser>
        <c:dLbls>
          <c:showLegendKey val="0"/>
          <c:showVal val="0"/>
          <c:showCatName val="0"/>
          <c:showSerName val="0"/>
          <c:showPercent val="0"/>
          <c:showBubbleSize val="0"/>
        </c:dLbls>
        <c:axId val="836438728"/>
        <c:axId val="836449880"/>
      </c:scatterChart>
      <c:valAx>
        <c:axId val="836438728"/>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Distance from Stream Bank (ft)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6449880"/>
        <c:crosses val="autoZero"/>
        <c:crossBetween val="midCat"/>
      </c:valAx>
      <c:valAx>
        <c:axId val="836449880"/>
        <c:scaling>
          <c:orientation val="minMax"/>
        </c:scaling>
        <c:delete val="0"/>
        <c:axPos val="r"/>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Elevation (ft)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6438728"/>
        <c:crosses val="max"/>
        <c:crossBetween val="midCat"/>
      </c:valAx>
      <c:spPr>
        <a:noFill/>
        <a:ln>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13</xdr:col>
      <xdr:colOff>45357</xdr:colOff>
      <xdr:row>1</xdr:row>
      <xdr:rowOff>15119</xdr:rowOff>
    </xdr:from>
    <xdr:to>
      <xdr:col>22</xdr:col>
      <xdr:colOff>629558</xdr:colOff>
      <xdr:row>8</xdr:row>
      <xdr:rowOff>1397889</xdr:rowOff>
    </xdr:to>
    <xdr:pic>
      <xdr:nvPicPr>
        <xdr:cNvPr id="3" name="Picture 2">
          <a:extLst>
            <a:ext uri="{FF2B5EF4-FFF2-40B4-BE49-F238E27FC236}">
              <a16:creationId xmlns:a16="http://schemas.microsoft.com/office/drawing/2014/main" id="{9EBE57FD-0CA4-E1AD-E970-97918198D4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5238" y="143631"/>
          <a:ext cx="6503308" cy="36515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83155</xdr:colOff>
      <xdr:row>8</xdr:row>
      <xdr:rowOff>1534583</xdr:rowOff>
    </xdr:from>
    <xdr:to>
      <xdr:col>22</xdr:col>
      <xdr:colOff>641956</xdr:colOff>
      <xdr:row>13</xdr:row>
      <xdr:rowOff>5734</xdr:rowOff>
    </xdr:to>
    <xdr:pic>
      <xdr:nvPicPr>
        <xdr:cNvPr id="4" name="Picture 3">
          <a:extLst>
            <a:ext uri="{FF2B5EF4-FFF2-40B4-BE49-F238E27FC236}">
              <a16:creationId xmlns:a16="http://schemas.microsoft.com/office/drawing/2014/main" id="{E09177CD-FB40-E6A4-E64F-91C0080AED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53036" y="3900714"/>
          <a:ext cx="6477908" cy="26961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47625</xdr:colOff>
      <xdr:row>0</xdr:row>
      <xdr:rowOff>123825</xdr:rowOff>
    </xdr:from>
    <xdr:to>
      <xdr:col>14</xdr:col>
      <xdr:colOff>818382</xdr:colOff>
      <xdr:row>43</xdr:row>
      <xdr:rowOff>161925</xdr:rowOff>
    </xdr:to>
    <xdr:pic>
      <xdr:nvPicPr>
        <xdr:cNvPr id="4" name="Picture 3">
          <a:extLst>
            <a:ext uri="{FF2B5EF4-FFF2-40B4-BE49-F238E27FC236}">
              <a16:creationId xmlns:a16="http://schemas.microsoft.com/office/drawing/2014/main" id="{5AEC303C-FB46-4140-AF70-44F96C4007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67450" y="123825"/>
          <a:ext cx="6219057" cy="8274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60324</xdr:colOff>
      <xdr:row>0</xdr:row>
      <xdr:rowOff>114299</xdr:rowOff>
    </xdr:from>
    <xdr:to>
      <xdr:col>16</xdr:col>
      <xdr:colOff>288924</xdr:colOff>
      <xdr:row>25</xdr:row>
      <xdr:rowOff>41274</xdr:rowOff>
    </xdr:to>
    <xdr:graphicFrame macro="">
      <xdr:nvGraphicFramePr>
        <xdr:cNvPr id="2" name="Chart 1">
          <a:extLst>
            <a:ext uri="{FF2B5EF4-FFF2-40B4-BE49-F238E27FC236}">
              <a16:creationId xmlns:a16="http://schemas.microsoft.com/office/drawing/2014/main" id="{EF8F5136-3643-4981-9192-54E9A239ACF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47625</xdr:colOff>
      <xdr:row>25</xdr:row>
      <xdr:rowOff>73025</xdr:rowOff>
    </xdr:from>
    <xdr:to>
      <xdr:col>16</xdr:col>
      <xdr:colOff>276225</xdr:colOff>
      <xdr:row>45</xdr:row>
      <xdr:rowOff>85725</xdr:rowOff>
    </xdr:to>
    <xdr:graphicFrame macro="">
      <xdr:nvGraphicFramePr>
        <xdr:cNvPr id="3" name="Chart 2">
          <a:extLst>
            <a:ext uri="{FF2B5EF4-FFF2-40B4-BE49-F238E27FC236}">
              <a16:creationId xmlns:a16="http://schemas.microsoft.com/office/drawing/2014/main" id="{38FE5DAB-CE1C-4889-8477-54878CCEE9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63500</xdr:colOff>
      <xdr:row>47</xdr:row>
      <xdr:rowOff>38099</xdr:rowOff>
    </xdr:from>
    <xdr:to>
      <xdr:col>16</xdr:col>
      <xdr:colOff>292100</xdr:colOff>
      <xdr:row>67</xdr:row>
      <xdr:rowOff>76199</xdr:rowOff>
    </xdr:to>
    <xdr:graphicFrame macro="">
      <xdr:nvGraphicFramePr>
        <xdr:cNvPr id="4" name="Chart 3">
          <a:extLst>
            <a:ext uri="{FF2B5EF4-FFF2-40B4-BE49-F238E27FC236}">
              <a16:creationId xmlns:a16="http://schemas.microsoft.com/office/drawing/2014/main" id="{EC0BA22A-3928-451E-986C-091BCD2275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76198</xdr:colOff>
      <xdr:row>68</xdr:row>
      <xdr:rowOff>114299</xdr:rowOff>
    </xdr:from>
    <xdr:to>
      <xdr:col>16</xdr:col>
      <xdr:colOff>304798</xdr:colOff>
      <xdr:row>88</xdr:row>
      <xdr:rowOff>155574</xdr:rowOff>
    </xdr:to>
    <xdr:graphicFrame macro="">
      <xdr:nvGraphicFramePr>
        <xdr:cNvPr id="6" name="Chart 5">
          <a:extLst>
            <a:ext uri="{FF2B5EF4-FFF2-40B4-BE49-F238E27FC236}">
              <a16:creationId xmlns:a16="http://schemas.microsoft.com/office/drawing/2014/main" id="{1AB81778-44F1-44A3-B245-F90047545B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casoilresource.lawr.ucdavis.edu/gmap/" TargetMode="External"/><Relationship Id="rId7" Type="http://schemas.openxmlformats.org/officeDocument/2006/relationships/comments" Target="../comments1.xml"/><Relationship Id="rId2" Type="http://schemas.openxmlformats.org/officeDocument/2006/relationships/hyperlink" Target="https://casoilresource.lawr.ucdavis.edu/gmap/" TargetMode="External"/><Relationship Id="rId1" Type="http://schemas.openxmlformats.org/officeDocument/2006/relationships/hyperlink" Target="https://casoilresource.lawr.ucdavis.edu/gmap/" TargetMode="External"/><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6AA6F-FE4B-4A69-8EF8-D5AAD04D2FE5}">
  <sheetPr codeName="Sheet5"/>
  <dimension ref="B1:M47"/>
  <sheetViews>
    <sheetView showGridLines="0" tabSelected="1" topLeftCell="A10" zoomScale="163" zoomScaleNormal="100" workbookViewId="0"/>
  </sheetViews>
  <sheetFormatPr defaultColWidth="8.7109375" defaultRowHeight="15" x14ac:dyDescent="0.25"/>
  <cols>
    <col min="1" max="1" width="2.140625" style="18" customWidth="1"/>
    <col min="2" max="4" width="3.85546875" style="18" customWidth="1"/>
    <col min="5" max="16384" width="8.7109375" style="18"/>
  </cols>
  <sheetData>
    <row r="1" spans="2:13" ht="9.9499999999999993" customHeight="1" x14ac:dyDescent="0.25"/>
    <row r="2" spans="2:13" x14ac:dyDescent="0.25">
      <c r="B2" s="74"/>
      <c r="C2" s="74"/>
      <c r="D2" s="74"/>
      <c r="E2" s="74"/>
      <c r="F2" s="74"/>
      <c r="G2" s="74"/>
      <c r="H2" s="74"/>
      <c r="I2" s="74"/>
      <c r="J2" s="74"/>
      <c r="K2" s="74"/>
      <c r="L2" s="74"/>
      <c r="M2" s="74"/>
    </row>
    <row r="3" spans="2:13" ht="23.25" x14ac:dyDescent="0.35">
      <c r="B3" s="65" t="s">
        <v>265</v>
      </c>
      <c r="C3" s="74"/>
      <c r="D3" s="74"/>
      <c r="E3" s="74"/>
      <c r="F3" s="74"/>
      <c r="G3" s="74"/>
      <c r="H3" s="74"/>
      <c r="I3" s="74"/>
      <c r="J3" s="74"/>
      <c r="K3" s="74"/>
      <c r="L3" s="74"/>
      <c r="M3" s="74"/>
    </row>
    <row r="4" spans="2:13" x14ac:dyDescent="0.25">
      <c r="B4" s="74"/>
      <c r="C4" s="74"/>
      <c r="D4" s="74"/>
      <c r="E4" s="74"/>
      <c r="F4" s="74"/>
      <c r="G4" s="74"/>
      <c r="H4" s="74"/>
      <c r="I4" s="74"/>
      <c r="J4" s="74"/>
      <c r="K4" s="74"/>
      <c r="L4" s="74"/>
      <c r="M4" s="74"/>
    </row>
    <row r="5" spans="2:13" ht="18" x14ac:dyDescent="0.25">
      <c r="B5" s="74"/>
      <c r="C5" s="75" t="s">
        <v>200</v>
      </c>
      <c r="D5" s="74"/>
      <c r="E5" s="74"/>
      <c r="F5" s="74"/>
      <c r="G5" s="74"/>
      <c r="H5" s="74"/>
      <c r="I5" s="74"/>
      <c r="J5" s="74"/>
      <c r="K5" s="74"/>
      <c r="L5" s="74"/>
      <c r="M5" s="74"/>
    </row>
    <row r="6" spans="2:13" ht="76.5" customHeight="1" x14ac:dyDescent="0.25">
      <c r="B6" s="74"/>
      <c r="C6" s="74"/>
      <c r="D6" s="91" t="s">
        <v>201</v>
      </c>
      <c r="E6" s="91"/>
      <c r="F6" s="91"/>
      <c r="G6" s="91"/>
      <c r="H6" s="91"/>
      <c r="I6" s="91"/>
      <c r="J6" s="91"/>
      <c r="K6" s="91"/>
      <c r="L6" s="91"/>
      <c r="M6" s="91"/>
    </row>
    <row r="7" spans="2:13" ht="9" customHeight="1" thickBot="1" x14ac:dyDescent="0.3"/>
    <row r="8" spans="2:13" ht="21.95" customHeight="1" x14ac:dyDescent="0.25">
      <c r="B8" s="76"/>
      <c r="C8" s="77" t="s">
        <v>202</v>
      </c>
      <c r="D8" s="78"/>
      <c r="E8" s="78"/>
      <c r="F8" s="78"/>
      <c r="G8" s="78"/>
      <c r="H8" s="78"/>
      <c r="I8" s="78"/>
      <c r="J8" s="78"/>
      <c r="K8" s="78"/>
      <c r="L8" s="78"/>
      <c r="M8" s="79"/>
    </row>
    <row r="9" spans="2:13" ht="126" customHeight="1" x14ac:dyDescent="0.25">
      <c r="B9" s="80"/>
      <c r="C9" s="64"/>
      <c r="D9" s="89" t="s">
        <v>204</v>
      </c>
      <c r="E9" s="89"/>
      <c r="F9" s="89"/>
      <c r="G9" s="89"/>
      <c r="H9" s="89"/>
      <c r="I9" s="89"/>
      <c r="J9" s="89"/>
      <c r="K9" s="89"/>
      <c r="L9" s="89"/>
      <c r="M9" s="90"/>
    </row>
    <row r="10" spans="2:13" ht="84.6" customHeight="1" x14ac:dyDescent="0.25">
      <c r="B10" s="80"/>
      <c r="C10" s="64"/>
      <c r="D10" s="89" t="s">
        <v>203</v>
      </c>
      <c r="E10" s="89"/>
      <c r="F10" s="89"/>
      <c r="G10" s="89"/>
      <c r="H10" s="89"/>
      <c r="I10" s="89"/>
      <c r="J10" s="89"/>
      <c r="K10" s="89"/>
      <c r="L10" s="89"/>
      <c r="M10" s="90"/>
    </row>
    <row r="11" spans="2:13" ht="18" x14ac:dyDescent="0.25">
      <c r="B11" s="80"/>
      <c r="C11" s="82" t="s">
        <v>205</v>
      </c>
      <c r="D11" s="64"/>
      <c r="E11" s="64"/>
      <c r="F11" s="64"/>
      <c r="G11" s="64"/>
      <c r="H11" s="64"/>
      <c r="I11" s="64"/>
      <c r="J11" s="64"/>
      <c r="K11" s="64"/>
      <c r="L11" s="64"/>
      <c r="M11" s="81"/>
    </row>
    <row r="12" spans="2:13" ht="90.6" customHeight="1" x14ac:dyDescent="0.25">
      <c r="B12" s="80"/>
      <c r="C12" s="64"/>
      <c r="D12" s="89" t="s">
        <v>264</v>
      </c>
      <c r="E12" s="89"/>
      <c r="F12" s="89"/>
      <c r="G12" s="89"/>
      <c r="H12" s="89"/>
      <c r="I12" s="89"/>
      <c r="J12" s="89"/>
      <c r="K12" s="89"/>
      <c r="L12" s="89"/>
      <c r="M12" s="90"/>
    </row>
    <row r="13" spans="2:13" x14ac:dyDescent="0.25">
      <c r="B13" s="80"/>
      <c r="C13" s="64"/>
      <c r="D13" s="64"/>
      <c r="E13" s="64"/>
      <c r="F13" s="64"/>
      <c r="G13" s="64"/>
      <c r="H13" s="64"/>
      <c r="I13" s="64"/>
      <c r="J13" s="64"/>
      <c r="K13" s="64"/>
      <c r="L13" s="64"/>
      <c r="M13" s="81"/>
    </row>
    <row r="14" spans="2:13" ht="15.75" x14ac:dyDescent="0.25">
      <c r="B14" s="80"/>
      <c r="C14" s="64"/>
      <c r="D14" s="88" t="s">
        <v>206</v>
      </c>
      <c r="E14" s="64"/>
      <c r="F14" s="64"/>
      <c r="G14" s="64"/>
      <c r="H14" s="64"/>
      <c r="I14" s="64"/>
      <c r="J14" s="64"/>
      <c r="K14" s="64"/>
      <c r="L14" s="64"/>
      <c r="M14" s="81"/>
    </row>
    <row r="15" spans="2:13" x14ac:dyDescent="0.25">
      <c r="B15" s="80"/>
      <c r="C15" s="64"/>
      <c r="D15" s="64"/>
      <c r="E15" s="89" t="s">
        <v>207</v>
      </c>
      <c r="F15" s="89"/>
      <c r="G15" s="89"/>
      <c r="H15" s="89"/>
      <c r="I15" s="89"/>
      <c r="J15" s="89"/>
      <c r="K15" s="89"/>
      <c r="L15" s="89"/>
      <c r="M15" s="90"/>
    </row>
    <row r="16" spans="2:13" x14ac:dyDescent="0.25">
      <c r="B16" s="80"/>
      <c r="C16" s="64"/>
      <c r="D16" s="64"/>
      <c r="E16" s="64"/>
      <c r="F16" s="64"/>
      <c r="G16" s="64"/>
      <c r="H16" s="64"/>
      <c r="I16" s="64"/>
      <c r="J16" s="64"/>
      <c r="K16" s="64"/>
      <c r="L16" s="64"/>
      <c r="M16" s="81"/>
    </row>
    <row r="17" spans="2:13" x14ac:dyDescent="0.25">
      <c r="B17" s="80"/>
      <c r="C17" s="64"/>
      <c r="D17" s="83" t="s">
        <v>208</v>
      </c>
      <c r="E17" s="64"/>
      <c r="F17" s="64"/>
      <c r="G17" s="64"/>
      <c r="H17" s="64"/>
      <c r="I17" s="64"/>
      <c r="J17" s="64"/>
      <c r="K17" s="64"/>
      <c r="L17" s="64"/>
      <c r="M17" s="81"/>
    </row>
    <row r="18" spans="2:13" ht="92.45" customHeight="1" x14ac:dyDescent="0.25">
      <c r="B18" s="80"/>
      <c r="C18" s="64"/>
      <c r="D18" s="64"/>
      <c r="E18" s="89" t="s">
        <v>259</v>
      </c>
      <c r="F18" s="89"/>
      <c r="G18" s="89"/>
      <c r="H18" s="89"/>
      <c r="I18" s="89"/>
      <c r="J18" s="89"/>
      <c r="K18" s="89"/>
      <c r="L18" s="89"/>
      <c r="M18" s="90"/>
    </row>
    <row r="19" spans="2:13" x14ac:dyDescent="0.25">
      <c r="B19" s="80"/>
      <c r="C19" s="64"/>
      <c r="D19" s="64"/>
      <c r="E19" s="64"/>
      <c r="F19" s="64"/>
      <c r="G19" s="64"/>
      <c r="H19" s="64"/>
      <c r="I19" s="64"/>
      <c r="J19" s="64"/>
      <c r="K19" s="64"/>
      <c r="L19" s="64"/>
      <c r="M19" s="81"/>
    </row>
    <row r="20" spans="2:13" x14ac:dyDescent="0.25">
      <c r="B20" s="80"/>
      <c r="C20" s="64"/>
      <c r="D20" s="83" t="s">
        <v>209</v>
      </c>
      <c r="E20" s="64"/>
      <c r="F20" s="64"/>
      <c r="G20" s="64"/>
      <c r="H20" s="64"/>
      <c r="I20" s="64"/>
      <c r="J20" s="64"/>
      <c r="K20" s="64"/>
      <c r="L20" s="64"/>
      <c r="M20" s="81"/>
    </row>
    <row r="21" spans="2:13" ht="35.1" customHeight="1" x14ac:dyDescent="0.25">
      <c r="B21" s="80"/>
      <c r="C21" s="64"/>
      <c r="D21" s="64"/>
      <c r="E21" s="89" t="s">
        <v>210</v>
      </c>
      <c r="F21" s="89"/>
      <c r="G21" s="89"/>
      <c r="H21" s="89"/>
      <c r="I21" s="89"/>
      <c r="J21" s="89"/>
      <c r="K21" s="89"/>
      <c r="L21" s="89"/>
      <c r="M21" s="90"/>
    </row>
    <row r="22" spans="2:13" x14ac:dyDescent="0.25">
      <c r="B22" s="80"/>
      <c r="C22" s="64"/>
      <c r="D22" s="64"/>
      <c r="E22" s="64"/>
      <c r="F22" s="64"/>
      <c r="G22" s="64"/>
      <c r="H22" s="64"/>
      <c r="I22" s="64"/>
      <c r="J22" s="64"/>
      <c r="K22" s="64"/>
      <c r="L22" s="64"/>
      <c r="M22" s="81"/>
    </row>
    <row r="23" spans="2:13" x14ac:dyDescent="0.25">
      <c r="B23" s="80"/>
      <c r="C23" s="64"/>
      <c r="D23" s="83" t="s">
        <v>211</v>
      </c>
      <c r="E23" s="64"/>
      <c r="F23" s="64"/>
      <c r="G23" s="64"/>
      <c r="H23" s="64"/>
      <c r="I23" s="64"/>
      <c r="J23" s="64"/>
      <c r="K23" s="64"/>
      <c r="L23" s="64"/>
      <c r="M23" s="81"/>
    </row>
    <row r="24" spans="2:13" ht="32.450000000000003" customHeight="1" x14ac:dyDescent="0.25">
      <c r="B24" s="80"/>
      <c r="C24" s="64"/>
      <c r="D24" s="64"/>
      <c r="E24" s="89" t="s">
        <v>212</v>
      </c>
      <c r="F24" s="89"/>
      <c r="G24" s="89"/>
      <c r="H24" s="89"/>
      <c r="I24" s="89"/>
      <c r="J24" s="89"/>
      <c r="K24" s="89"/>
      <c r="L24" s="89"/>
      <c r="M24" s="90"/>
    </row>
    <row r="25" spans="2:13" x14ac:dyDescent="0.25">
      <c r="B25" s="80"/>
      <c r="C25" s="64"/>
      <c r="D25" s="64"/>
      <c r="E25" s="64"/>
      <c r="F25" s="64"/>
      <c r="G25" s="64"/>
      <c r="H25" s="64"/>
      <c r="I25" s="64"/>
      <c r="J25" s="64"/>
      <c r="K25" s="64"/>
      <c r="L25" s="64"/>
      <c r="M25" s="81"/>
    </row>
    <row r="26" spans="2:13" x14ac:dyDescent="0.25">
      <c r="B26" s="80"/>
      <c r="C26" s="64"/>
      <c r="D26" s="83" t="s">
        <v>213</v>
      </c>
      <c r="E26" s="64"/>
      <c r="F26" s="64"/>
      <c r="G26" s="64"/>
      <c r="H26" s="64"/>
      <c r="I26" s="64"/>
      <c r="J26" s="64"/>
      <c r="K26" s="64"/>
      <c r="L26" s="64"/>
      <c r="M26" s="81"/>
    </row>
    <row r="27" spans="2:13" ht="116.1" customHeight="1" x14ac:dyDescent="0.25">
      <c r="B27" s="80"/>
      <c r="C27" s="64"/>
      <c r="D27" s="64"/>
      <c r="E27" s="89" t="s">
        <v>214</v>
      </c>
      <c r="F27" s="89"/>
      <c r="G27" s="89"/>
      <c r="H27" s="89"/>
      <c r="I27" s="89"/>
      <c r="J27" s="89"/>
      <c r="K27" s="89"/>
      <c r="L27" s="89"/>
      <c r="M27" s="90"/>
    </row>
    <row r="28" spans="2:13" x14ac:dyDescent="0.25">
      <c r="B28" s="80"/>
      <c r="C28" s="64"/>
      <c r="D28" s="64"/>
      <c r="E28" s="64"/>
      <c r="F28" s="64"/>
      <c r="G28" s="64"/>
      <c r="H28" s="64"/>
      <c r="I28" s="64"/>
      <c r="J28" s="64"/>
      <c r="K28" s="64"/>
      <c r="L28" s="64"/>
      <c r="M28" s="81"/>
    </row>
    <row r="29" spans="2:13" ht="15.75" x14ac:dyDescent="0.25">
      <c r="B29" s="80"/>
      <c r="C29" s="64"/>
      <c r="D29" s="88" t="s">
        <v>215</v>
      </c>
      <c r="E29" s="64"/>
      <c r="F29" s="64"/>
      <c r="G29" s="64"/>
      <c r="H29" s="64"/>
      <c r="I29" s="64"/>
      <c r="J29" s="64"/>
      <c r="K29" s="64"/>
      <c r="L29" s="64"/>
      <c r="M29" s="81"/>
    </row>
    <row r="30" spans="2:13" ht="33" customHeight="1" x14ac:dyDescent="0.25">
      <c r="B30" s="80"/>
      <c r="C30" s="64"/>
      <c r="D30" s="64"/>
      <c r="E30" s="89" t="s">
        <v>216</v>
      </c>
      <c r="F30" s="89"/>
      <c r="G30" s="89"/>
      <c r="H30" s="89"/>
      <c r="I30" s="89"/>
      <c r="J30" s="89"/>
      <c r="K30" s="89"/>
      <c r="L30" s="89"/>
      <c r="M30" s="90"/>
    </row>
    <row r="31" spans="2:13" x14ac:dyDescent="0.25">
      <c r="B31" s="80"/>
      <c r="C31" s="64"/>
      <c r="D31" s="64"/>
      <c r="E31" s="64"/>
      <c r="F31" s="64"/>
      <c r="G31" s="64"/>
      <c r="H31" s="64"/>
      <c r="I31" s="64"/>
      <c r="J31" s="64"/>
      <c r="K31" s="64"/>
      <c r="L31" s="64"/>
      <c r="M31" s="81"/>
    </row>
    <row r="32" spans="2:13" ht="15.75" x14ac:dyDescent="0.25">
      <c r="B32" s="80"/>
      <c r="C32" s="64"/>
      <c r="D32" s="88" t="s">
        <v>217</v>
      </c>
      <c r="E32" s="64"/>
      <c r="F32" s="64"/>
      <c r="G32" s="64"/>
      <c r="H32" s="64"/>
      <c r="I32" s="64"/>
      <c r="J32" s="64"/>
      <c r="K32" s="64"/>
      <c r="L32" s="64"/>
      <c r="M32" s="81"/>
    </row>
    <row r="33" spans="2:13" ht="32.1" customHeight="1" x14ac:dyDescent="0.25">
      <c r="B33" s="80"/>
      <c r="C33" s="64"/>
      <c r="D33" s="64"/>
      <c r="E33" s="89" t="s">
        <v>218</v>
      </c>
      <c r="F33" s="89"/>
      <c r="G33" s="89"/>
      <c r="H33" s="89"/>
      <c r="I33" s="89"/>
      <c r="J33" s="89"/>
      <c r="K33" s="89"/>
      <c r="L33" s="89"/>
      <c r="M33" s="90"/>
    </row>
    <row r="34" spans="2:13" x14ac:dyDescent="0.25">
      <c r="B34" s="80"/>
      <c r="C34" s="64"/>
      <c r="D34" s="64"/>
      <c r="E34" s="64"/>
      <c r="F34" s="64"/>
      <c r="G34" s="64"/>
      <c r="H34" s="64"/>
      <c r="I34" s="64"/>
      <c r="J34" s="64"/>
      <c r="K34" s="64"/>
      <c r="L34" s="64"/>
      <c r="M34" s="81"/>
    </row>
    <row r="35" spans="2:13" ht="15.75" x14ac:dyDescent="0.25">
      <c r="B35" s="80"/>
      <c r="C35" s="64"/>
      <c r="D35" s="88" t="s">
        <v>219</v>
      </c>
      <c r="E35" s="64"/>
      <c r="F35" s="64"/>
      <c r="G35" s="64"/>
      <c r="H35" s="64"/>
      <c r="I35" s="64"/>
      <c r="J35" s="64"/>
      <c r="K35" s="64"/>
      <c r="L35" s="64"/>
      <c r="M35" s="81"/>
    </row>
    <row r="36" spans="2:13" x14ac:dyDescent="0.25">
      <c r="B36" s="80"/>
      <c r="C36" s="64"/>
      <c r="D36" s="64"/>
      <c r="E36" s="89" t="s">
        <v>220</v>
      </c>
      <c r="F36" s="89"/>
      <c r="G36" s="89"/>
      <c r="H36" s="89"/>
      <c r="I36" s="89"/>
      <c r="J36" s="89"/>
      <c r="K36" s="89"/>
      <c r="L36" s="89"/>
      <c r="M36" s="90"/>
    </row>
    <row r="37" spans="2:13" ht="12" customHeight="1" x14ac:dyDescent="0.25">
      <c r="B37" s="80"/>
      <c r="C37" s="64"/>
      <c r="D37" s="64"/>
      <c r="E37" s="64"/>
      <c r="F37" s="64"/>
      <c r="G37" s="64"/>
      <c r="H37" s="64"/>
      <c r="I37" s="64"/>
      <c r="J37" s="64"/>
      <c r="K37" s="64"/>
      <c r="L37" s="64"/>
      <c r="M37" s="81"/>
    </row>
    <row r="38" spans="2:13" ht="18" x14ac:dyDescent="0.25">
      <c r="B38" s="80"/>
      <c r="C38" s="84" t="s">
        <v>221</v>
      </c>
      <c r="D38" s="64"/>
      <c r="E38" s="64"/>
      <c r="F38" s="64"/>
      <c r="G38" s="64"/>
      <c r="H38" s="64"/>
      <c r="I38" s="64"/>
      <c r="J38" s="64"/>
      <c r="K38" s="64"/>
      <c r="L38" s="64"/>
      <c r="M38" s="81"/>
    </row>
    <row r="39" spans="2:13" ht="75.95" customHeight="1" x14ac:dyDescent="0.25">
      <c r="B39" s="80"/>
      <c r="C39" s="64"/>
      <c r="D39" s="89" t="s">
        <v>222</v>
      </c>
      <c r="E39" s="89"/>
      <c r="F39" s="89"/>
      <c r="G39" s="89"/>
      <c r="H39" s="89"/>
      <c r="I39" s="89"/>
      <c r="J39" s="89"/>
      <c r="K39" s="89"/>
      <c r="L39" s="89"/>
      <c r="M39" s="90"/>
    </row>
    <row r="40" spans="2:13" ht="8.1" customHeight="1" x14ac:dyDescent="0.25">
      <c r="B40" s="80"/>
      <c r="C40" s="64"/>
      <c r="D40" s="64"/>
      <c r="E40" s="64"/>
      <c r="F40" s="64"/>
      <c r="G40" s="64"/>
      <c r="H40" s="64"/>
      <c r="I40" s="64"/>
      <c r="J40" s="64"/>
      <c r="K40" s="64"/>
      <c r="L40" s="64"/>
      <c r="M40" s="81"/>
    </row>
    <row r="41" spans="2:13" ht="30.6" customHeight="1" x14ac:dyDescent="0.25">
      <c r="B41" s="80"/>
      <c r="C41" s="89" t="s">
        <v>267</v>
      </c>
      <c r="D41" s="89"/>
      <c r="E41" s="89"/>
      <c r="F41" s="89"/>
      <c r="G41" s="89"/>
      <c r="H41" s="89"/>
      <c r="I41" s="89"/>
      <c r="J41" s="89"/>
      <c r="K41" s="89"/>
      <c r="L41" s="89"/>
      <c r="M41" s="90"/>
    </row>
    <row r="42" spans="2:13" ht="9" customHeight="1" x14ac:dyDescent="0.25">
      <c r="B42" s="80"/>
      <c r="C42" s="64"/>
      <c r="D42" s="64"/>
      <c r="E42" s="64"/>
      <c r="F42" s="64"/>
      <c r="G42" s="64"/>
      <c r="H42" s="64"/>
      <c r="I42" s="64"/>
      <c r="J42" s="64"/>
      <c r="K42" s="64"/>
      <c r="L42" s="64"/>
      <c r="M42" s="81"/>
    </row>
    <row r="43" spans="2:13" x14ac:dyDescent="0.25">
      <c r="B43" s="80"/>
      <c r="C43" s="89" t="s">
        <v>223</v>
      </c>
      <c r="D43" s="89"/>
      <c r="E43" s="89"/>
      <c r="F43" s="89"/>
      <c r="G43" s="89"/>
      <c r="H43" s="89"/>
      <c r="I43" s="89"/>
      <c r="J43" s="89"/>
      <c r="K43" s="89"/>
      <c r="L43" s="89"/>
      <c r="M43" s="90"/>
    </row>
    <row r="44" spans="2:13" ht="9.9499999999999993" customHeight="1" x14ac:dyDescent="0.25">
      <c r="B44" s="80"/>
      <c r="C44" s="64"/>
      <c r="D44" s="64"/>
      <c r="E44" s="64"/>
      <c r="F44" s="64"/>
      <c r="G44" s="64"/>
      <c r="H44" s="64"/>
      <c r="I44" s="64"/>
      <c r="J44" s="64"/>
      <c r="K44" s="64"/>
      <c r="L44" s="64"/>
      <c r="M44" s="81"/>
    </row>
    <row r="45" spans="2:13" x14ac:dyDescent="0.25">
      <c r="B45" s="80"/>
      <c r="C45" s="64" t="s">
        <v>263</v>
      </c>
      <c r="D45" s="64"/>
      <c r="E45" s="64"/>
      <c r="F45" s="64"/>
      <c r="G45" s="64"/>
      <c r="H45" s="64"/>
      <c r="I45" s="64"/>
      <c r="J45" s="64"/>
      <c r="K45" s="64"/>
      <c r="L45" s="64"/>
      <c r="M45" s="81"/>
    </row>
    <row r="46" spans="2:13" x14ac:dyDescent="0.25">
      <c r="B46" s="80"/>
      <c r="C46" s="64" t="s">
        <v>262</v>
      </c>
      <c r="D46" s="64"/>
      <c r="E46" s="64"/>
      <c r="F46" s="64"/>
      <c r="G46" s="64"/>
      <c r="H46" s="64"/>
      <c r="I46" s="64"/>
      <c r="J46" s="64"/>
      <c r="K46" s="64"/>
      <c r="L46" s="64"/>
      <c r="M46" s="81"/>
    </row>
    <row r="47" spans="2:13" ht="9.9499999999999993" customHeight="1" thickBot="1" x14ac:dyDescent="0.3">
      <c r="B47" s="85"/>
      <c r="C47" s="86"/>
      <c r="D47" s="86"/>
      <c r="E47" s="86"/>
      <c r="F47" s="86"/>
      <c r="G47" s="86"/>
      <c r="H47" s="86"/>
      <c r="I47" s="86"/>
      <c r="J47" s="86"/>
      <c r="K47" s="86"/>
      <c r="L47" s="86"/>
      <c r="M47" s="87"/>
    </row>
  </sheetData>
  <sheetProtection algorithmName="SHA-512" hashValue="YtkyVtN0MOrFNb0q16hZP/4+K2VQgLND+xP2zzJkD3OxzHD3TiAtqHLbsEuLHUB/T15bR76N2xFS3U5rcDTHYw==" saltValue="7nCrkJtVsgw9p9/Y5w12jQ==" spinCount="100000" sheet="1" objects="1" scenarios="1"/>
  <mergeCells count="15">
    <mergeCell ref="E18:M18"/>
    <mergeCell ref="D6:M6"/>
    <mergeCell ref="D9:M9"/>
    <mergeCell ref="D10:M10"/>
    <mergeCell ref="D12:M12"/>
    <mergeCell ref="E15:M15"/>
    <mergeCell ref="D39:M39"/>
    <mergeCell ref="C41:M41"/>
    <mergeCell ref="C43:M43"/>
    <mergeCell ref="E21:M21"/>
    <mergeCell ref="E24:M24"/>
    <mergeCell ref="E27:M27"/>
    <mergeCell ref="E30:M30"/>
    <mergeCell ref="E33:M33"/>
    <mergeCell ref="E36:M3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015"/>
  <sheetViews>
    <sheetView zoomScale="125" zoomScaleNormal="100" workbookViewId="0"/>
  </sheetViews>
  <sheetFormatPr defaultColWidth="14.42578125" defaultRowHeight="15" customHeight="1" x14ac:dyDescent="0.25"/>
  <cols>
    <col min="1" max="1" width="2.42578125" customWidth="1"/>
    <col min="2" max="2" width="4.140625" customWidth="1"/>
    <col min="3" max="3" width="36.42578125" customWidth="1"/>
    <col min="4" max="4" width="2.42578125" customWidth="1"/>
    <col min="5" max="7" width="12.42578125" customWidth="1"/>
    <col min="8" max="8" width="5.42578125" customWidth="1"/>
    <col min="9" max="9" width="10.28515625" customWidth="1"/>
    <col min="10" max="13" width="8.7109375" customWidth="1"/>
    <col min="14" max="14" width="32.7109375" bestFit="1" customWidth="1"/>
    <col min="15" max="15" width="12.28515625" customWidth="1"/>
    <col min="16" max="26" width="8.7109375" customWidth="1"/>
  </cols>
  <sheetData>
    <row r="1" spans="1:26" ht="14.25" customHeight="1" x14ac:dyDescent="0.25">
      <c r="B1" s="15"/>
      <c r="E1" s="32"/>
      <c r="F1" s="32"/>
      <c r="G1" s="32"/>
      <c r="H1" s="32"/>
      <c r="I1" s="32"/>
    </row>
    <row r="2" spans="1:26" ht="23.25" x14ac:dyDescent="0.35">
      <c r="A2" s="12" t="s">
        <v>0</v>
      </c>
      <c r="B2" s="12"/>
      <c r="C2" s="12"/>
      <c r="D2" s="12"/>
      <c r="E2" s="14"/>
      <c r="F2" s="14"/>
      <c r="G2" s="47">
        <f>M40</f>
        <v>0</v>
      </c>
      <c r="H2" s="14"/>
      <c r="I2" s="14"/>
      <c r="J2" s="12"/>
      <c r="K2" s="12"/>
      <c r="L2" s="12"/>
      <c r="M2" s="12"/>
      <c r="N2" s="12"/>
      <c r="O2" s="12"/>
      <c r="P2" s="12"/>
      <c r="Q2" s="12"/>
      <c r="R2" s="12"/>
      <c r="S2" s="12"/>
      <c r="T2" s="12"/>
      <c r="U2" s="12"/>
      <c r="V2" s="12"/>
      <c r="W2" s="12"/>
      <c r="X2" s="12"/>
      <c r="Y2" s="12"/>
      <c r="Z2" s="12"/>
    </row>
    <row r="3" spans="1:26" ht="14.25" customHeight="1" x14ac:dyDescent="0.25">
      <c r="B3" s="15"/>
      <c r="E3" s="32"/>
      <c r="F3" s="32"/>
      <c r="G3" s="44" t="s">
        <v>126</v>
      </c>
      <c r="H3" s="32"/>
      <c r="I3" s="32"/>
      <c r="L3" s="18" t="s">
        <v>1</v>
      </c>
      <c r="M3" t="str">
        <f>IF(E7="severe meander",0.9,"")</f>
        <v/>
      </c>
      <c r="N3" s="18" t="s">
        <v>255</v>
      </c>
    </row>
    <row r="4" spans="1:26" ht="14.25" customHeight="1" x14ac:dyDescent="0.25">
      <c r="B4" s="15"/>
      <c r="C4" s="57" t="s">
        <v>198</v>
      </c>
      <c r="E4" s="32"/>
      <c r="F4" s="32"/>
      <c r="G4" s="44"/>
      <c r="H4" s="32"/>
      <c r="I4" s="32"/>
      <c r="M4" t="str">
        <f>IF(E7="moderate meander",1.1,"")</f>
        <v/>
      </c>
      <c r="N4" s="18" t="s">
        <v>251</v>
      </c>
    </row>
    <row r="5" spans="1:26" ht="14.25" customHeight="1" x14ac:dyDescent="0.25">
      <c r="B5" s="15"/>
      <c r="C5" s="58" t="s">
        <v>199</v>
      </c>
      <c r="E5" s="32"/>
      <c r="F5" s="32"/>
      <c r="G5" s="32"/>
      <c r="H5" s="32"/>
      <c r="I5" s="32"/>
      <c r="M5" t="str">
        <f>IF(E7="slight meander",1.15,"")</f>
        <v/>
      </c>
      <c r="N5" s="18" t="s">
        <v>254</v>
      </c>
    </row>
    <row r="6" spans="1:26" ht="14.25" customHeight="1" x14ac:dyDescent="0.25">
      <c r="B6" s="15"/>
      <c r="E6" s="32"/>
      <c r="F6" s="32"/>
      <c r="G6" s="32"/>
      <c r="H6" s="32"/>
      <c r="I6" s="32"/>
      <c r="M6" t="str">
        <f>IF(E7="straight",1.2,"")</f>
        <v/>
      </c>
      <c r="N6" s="18" t="s">
        <v>253</v>
      </c>
    </row>
    <row r="7" spans="1:26" ht="14.25" customHeight="1" x14ac:dyDescent="0.25">
      <c r="B7" s="15" t="s">
        <v>1</v>
      </c>
      <c r="C7" t="s">
        <v>2</v>
      </c>
      <c r="E7" s="92"/>
      <c r="F7" s="92"/>
      <c r="G7" s="32"/>
      <c r="H7" s="17"/>
      <c r="I7" s="32"/>
      <c r="M7">
        <f>SUM(M3:M6)</f>
        <v>0</v>
      </c>
      <c r="N7" s="15" t="s">
        <v>252</v>
      </c>
    </row>
    <row r="8" spans="1:26" ht="14.25" customHeight="1" x14ac:dyDescent="0.25">
      <c r="B8" s="15"/>
      <c r="E8" s="32"/>
      <c r="F8" s="32"/>
      <c r="G8" s="32"/>
      <c r="H8" s="32"/>
      <c r="I8" s="32"/>
      <c r="L8" s="18" t="s">
        <v>4</v>
      </c>
      <c r="M8">
        <f>IF(OR(E11="",E11&gt;=450),1+E11*0.001,0)</f>
        <v>1</v>
      </c>
      <c r="N8" s="15" t="s">
        <v>106</v>
      </c>
    </row>
    <row r="9" spans="1:26" x14ac:dyDescent="0.25">
      <c r="B9" s="15"/>
      <c r="E9" s="32"/>
      <c r="F9" s="32"/>
      <c r="G9" s="32"/>
      <c r="H9" s="32"/>
      <c r="I9" s="32"/>
      <c r="K9" s="38"/>
      <c r="M9">
        <f>IF(OR(F11="",F11&gt;=30),1+F11*0.01,0)</f>
        <v>1</v>
      </c>
      <c r="N9" s="15" t="s">
        <v>107</v>
      </c>
      <c r="O9" s="38"/>
      <c r="P9" s="38"/>
      <c r="Q9" s="38"/>
      <c r="R9" s="38"/>
      <c r="S9" s="38"/>
      <c r="T9" s="38"/>
      <c r="U9" s="38"/>
      <c r="V9" s="38"/>
      <c r="W9" s="38"/>
      <c r="X9" s="38"/>
      <c r="Y9" s="38"/>
      <c r="Z9" s="38"/>
    </row>
    <row r="10" spans="1:26" ht="30" x14ac:dyDescent="0.25">
      <c r="A10" s="38"/>
      <c r="B10" s="39" t="s">
        <v>4</v>
      </c>
      <c r="C10" s="38" t="s">
        <v>5</v>
      </c>
      <c r="D10" s="38"/>
      <c r="E10" s="40" t="s">
        <v>6</v>
      </c>
      <c r="F10" s="40" t="s">
        <v>7</v>
      </c>
      <c r="G10" s="40" t="s">
        <v>8</v>
      </c>
      <c r="H10" s="17"/>
      <c r="I10" s="40"/>
      <c r="J10" s="38"/>
      <c r="L10" s="48" t="s">
        <v>9</v>
      </c>
      <c r="M10" s="38" t="str">
        <f>IF(E$14=N10,1,"")</f>
        <v/>
      </c>
      <c r="N10" s="48" t="s">
        <v>110</v>
      </c>
    </row>
    <row r="11" spans="1:26" ht="14.25" customHeight="1" x14ac:dyDescent="0.25">
      <c r="B11" s="15"/>
      <c r="C11" s="50" t="str">
        <f>IF(E11&lt;450,"Buffer may be too short for use","")</f>
        <v>Buffer may be too short for use</v>
      </c>
      <c r="E11" s="4"/>
      <c r="F11" s="4"/>
      <c r="G11" s="4"/>
      <c r="H11" s="32"/>
      <c r="I11" s="32"/>
      <c r="M11" s="38" t="str">
        <f>IF(E$14=N11,2,"")</f>
        <v/>
      </c>
      <c r="N11" s="49" t="s">
        <v>45</v>
      </c>
    </row>
    <row r="12" spans="1:26" ht="14.25" customHeight="1" x14ac:dyDescent="0.25">
      <c r="B12" s="15"/>
      <c r="C12" s="50" t="str">
        <f>IF(F11&lt;30,"Buffer may be too narrow for use","")</f>
        <v>Buffer may be too narrow for use</v>
      </c>
      <c r="E12" s="32"/>
      <c r="F12" s="32"/>
      <c r="G12" s="32"/>
      <c r="H12" s="32"/>
      <c r="I12" s="32"/>
      <c r="M12" s="38" t="str">
        <f>IF(E$14=N12,1.8,"")</f>
        <v/>
      </c>
      <c r="N12" s="49" t="s">
        <v>11</v>
      </c>
    </row>
    <row r="13" spans="1:26" ht="14.25" customHeight="1" x14ac:dyDescent="0.25">
      <c r="B13" s="15"/>
      <c r="E13" s="32"/>
      <c r="F13" s="32"/>
      <c r="G13" s="32"/>
      <c r="H13" s="32"/>
      <c r="I13" s="32"/>
      <c r="M13" s="38" t="str">
        <f>IF(E$14=N13,1.2,"")</f>
        <v/>
      </c>
      <c r="N13" s="49" t="s">
        <v>108</v>
      </c>
    </row>
    <row r="14" spans="1:26" ht="14.25" customHeight="1" x14ac:dyDescent="0.25">
      <c r="B14" s="15" t="s">
        <v>9</v>
      </c>
      <c r="C14" t="s">
        <v>10</v>
      </c>
      <c r="E14" s="97"/>
      <c r="F14" s="98"/>
      <c r="G14" s="99"/>
      <c r="H14" s="17" t="s">
        <v>3</v>
      </c>
      <c r="I14" s="32"/>
      <c r="M14" s="38" t="str">
        <f>IF(E$14=N14,0,"")</f>
        <v/>
      </c>
      <c r="N14" s="49" t="s">
        <v>109</v>
      </c>
    </row>
    <row r="15" spans="1:26" ht="14.25" customHeight="1" x14ac:dyDescent="0.25">
      <c r="B15" s="15"/>
      <c r="E15" s="32"/>
      <c r="F15" s="32"/>
      <c r="G15" s="32"/>
      <c r="H15" s="32"/>
      <c r="I15" s="32"/>
      <c r="M15">
        <f>SUM(M10:M14)</f>
        <v>0</v>
      </c>
      <c r="N15" s="51" t="s">
        <v>111</v>
      </c>
    </row>
    <row r="16" spans="1:26" ht="14.25" customHeight="1" x14ac:dyDescent="0.25">
      <c r="B16" s="15"/>
      <c r="C16" s="18"/>
      <c r="E16" s="32"/>
      <c r="F16" s="32"/>
      <c r="G16" s="32"/>
      <c r="H16" s="32"/>
      <c r="I16" s="32"/>
      <c r="L16" s="18" t="s">
        <v>12</v>
      </c>
      <c r="M16" t="str">
        <f>IF(E$17=N16,1,"")</f>
        <v/>
      </c>
      <c r="N16" t="s">
        <v>110</v>
      </c>
    </row>
    <row r="17" spans="2:14" ht="14.25" customHeight="1" x14ac:dyDescent="0.25">
      <c r="B17" s="15" t="s">
        <v>12</v>
      </c>
      <c r="C17" t="s">
        <v>13</v>
      </c>
      <c r="E17" s="97"/>
      <c r="F17" s="98"/>
      <c r="G17" s="99"/>
      <c r="H17" s="17" t="s">
        <v>3</v>
      </c>
      <c r="I17" s="32"/>
      <c r="M17" t="str">
        <f>IF(E$17=N17,0,"")</f>
        <v/>
      </c>
      <c r="N17" t="s">
        <v>112</v>
      </c>
    </row>
    <row r="18" spans="2:14" ht="14.25" customHeight="1" x14ac:dyDescent="0.25">
      <c r="B18" s="15"/>
      <c r="C18" s="52" t="s">
        <v>62</v>
      </c>
      <c r="E18" s="32"/>
      <c r="F18" s="32"/>
      <c r="G18" s="32"/>
      <c r="H18" s="32"/>
      <c r="I18" s="32"/>
      <c r="M18" t="str">
        <f>IF(E$17=N18,0,"")</f>
        <v/>
      </c>
      <c r="N18" t="s">
        <v>113</v>
      </c>
    </row>
    <row r="19" spans="2:14" ht="14.25" customHeight="1" x14ac:dyDescent="0.25">
      <c r="B19" s="15"/>
      <c r="C19" s="52"/>
      <c r="E19" s="32"/>
      <c r="F19" s="32"/>
      <c r="G19" s="32"/>
      <c r="H19" s="32"/>
      <c r="I19" s="32"/>
      <c r="M19" t="str">
        <f>IF(E$17=N19,0,"")</f>
        <v/>
      </c>
      <c r="N19" t="s">
        <v>114</v>
      </c>
    </row>
    <row r="20" spans="2:14" ht="26.1" customHeight="1" x14ac:dyDescent="0.25">
      <c r="B20" s="15" t="s">
        <v>15</v>
      </c>
      <c r="C20" s="59" t="s">
        <v>156</v>
      </c>
      <c r="E20" s="101" t="s">
        <v>260</v>
      </c>
      <c r="F20" s="101"/>
      <c r="G20" s="63"/>
      <c r="H20" s="32"/>
      <c r="I20" s="32"/>
      <c r="M20" t="str">
        <f>IF(E$17=N20,1,"")</f>
        <v/>
      </c>
      <c r="N20" t="s">
        <v>115</v>
      </c>
    </row>
    <row r="21" spans="2:14" ht="14.25" customHeight="1" x14ac:dyDescent="0.25">
      <c r="B21" s="15"/>
      <c r="C21" s="52" t="s">
        <v>62</v>
      </c>
      <c r="E21" s="32"/>
      <c r="F21" s="32"/>
      <c r="G21" s="32"/>
      <c r="H21" s="32"/>
      <c r="I21" s="32"/>
      <c r="M21" t="str">
        <f>IF(E$17=N21,2,"")</f>
        <v/>
      </c>
      <c r="N21" t="s">
        <v>14</v>
      </c>
    </row>
    <row r="22" spans="2:14" ht="14.25" customHeight="1" x14ac:dyDescent="0.25">
      <c r="B22" s="15"/>
      <c r="C22" s="52"/>
      <c r="E22" s="32"/>
      <c r="F22" s="32"/>
      <c r="G22" s="32"/>
      <c r="H22" s="32"/>
      <c r="I22" s="32"/>
    </row>
    <row r="23" spans="2:14" ht="14.25" customHeight="1" x14ac:dyDescent="0.25">
      <c r="B23" s="15"/>
      <c r="C23" s="52"/>
      <c r="E23" s="32"/>
      <c r="F23" s="32"/>
      <c r="G23" s="32"/>
      <c r="H23" s="32"/>
      <c r="I23" s="32"/>
      <c r="M23" t="str">
        <f>IF(E$17=N23,2,"")</f>
        <v/>
      </c>
      <c r="N23" t="s">
        <v>116</v>
      </c>
    </row>
    <row r="24" spans="2:14" ht="14.25" customHeight="1" x14ac:dyDescent="0.35">
      <c r="B24" s="15" t="s">
        <v>18</v>
      </c>
      <c r="C24" s="18" t="s">
        <v>188</v>
      </c>
      <c r="E24" s="5"/>
      <c r="F24" s="53" t="s">
        <v>54</v>
      </c>
      <c r="G24" s="32"/>
      <c r="H24" s="17" t="s">
        <v>3</v>
      </c>
      <c r="I24" s="32"/>
      <c r="M24" t="str">
        <f>IF(E$17=N24,2,"")</f>
        <v/>
      </c>
      <c r="N24" t="s">
        <v>117</v>
      </c>
    </row>
    <row r="25" spans="2:14" ht="14.25" customHeight="1" x14ac:dyDescent="0.25">
      <c r="B25" s="15"/>
      <c r="C25" s="52" t="s">
        <v>62</v>
      </c>
      <c r="E25" s="32"/>
      <c r="F25" s="32"/>
      <c r="G25" s="32"/>
      <c r="H25" s="32"/>
      <c r="I25" s="32"/>
      <c r="M25">
        <f>SUM(M16:M24)</f>
        <v>0</v>
      </c>
      <c r="N25" s="15" t="s">
        <v>118</v>
      </c>
    </row>
    <row r="26" spans="2:14" ht="14.25" customHeight="1" x14ac:dyDescent="0.25">
      <c r="B26" s="15"/>
      <c r="C26" s="18"/>
      <c r="E26" s="32"/>
      <c r="F26" s="32"/>
      <c r="G26" s="32"/>
      <c r="H26" s="32"/>
      <c r="I26" s="32"/>
      <c r="L26" s="18" t="s">
        <v>15</v>
      </c>
      <c r="M26">
        <f>IF(G20&lt;2,0,1+(G20/10))</f>
        <v>0</v>
      </c>
    </row>
    <row r="27" spans="2:14" ht="14.25" customHeight="1" x14ac:dyDescent="0.25">
      <c r="B27" s="15" t="s">
        <v>21</v>
      </c>
      <c r="C27" t="s">
        <v>16</v>
      </c>
      <c r="E27" s="2"/>
      <c r="F27" s="32"/>
      <c r="G27" s="32"/>
      <c r="H27" s="17" t="s">
        <v>3</v>
      </c>
      <c r="I27" s="32"/>
      <c r="L27" s="18" t="s">
        <v>21</v>
      </c>
      <c r="M27" t="str">
        <f>IF(E$27=N27,1,"")</f>
        <v/>
      </c>
      <c r="N27" t="s">
        <v>110</v>
      </c>
    </row>
    <row r="28" spans="2:14" ht="14.25" customHeight="1" x14ac:dyDescent="0.25">
      <c r="E28" s="32"/>
      <c r="F28" s="32"/>
      <c r="G28" s="32"/>
      <c r="H28" s="32"/>
      <c r="I28" s="32"/>
      <c r="M28" t="str">
        <f>IF(E$27=N28,1,"")</f>
        <v/>
      </c>
      <c r="N28" t="s">
        <v>119</v>
      </c>
    </row>
    <row r="29" spans="2:14" ht="14.25" customHeight="1" x14ac:dyDescent="0.25">
      <c r="E29" s="32"/>
      <c r="F29" s="32"/>
      <c r="G29" s="32"/>
      <c r="H29" s="32"/>
      <c r="I29" s="32"/>
      <c r="M29" t="str">
        <f>IF(E$27=N29,1.2,"")</f>
        <v/>
      </c>
      <c r="N29" t="s">
        <v>120</v>
      </c>
    </row>
    <row r="30" spans="2:14" ht="14.25" customHeight="1" x14ac:dyDescent="0.25">
      <c r="B30" s="15" t="s">
        <v>46</v>
      </c>
      <c r="C30" s="18" t="s">
        <v>59</v>
      </c>
      <c r="E30" s="5"/>
      <c r="F30" s="42" t="s">
        <v>47</v>
      </c>
      <c r="G30" s="32"/>
      <c r="H30" s="17" t="s">
        <v>3</v>
      </c>
      <c r="I30" s="32"/>
      <c r="M30" t="str">
        <f>IF(E$27=N30,1.6,"")</f>
        <v/>
      </c>
      <c r="N30" t="s">
        <v>33</v>
      </c>
    </row>
    <row r="31" spans="2:14" ht="14.25" customHeight="1" x14ac:dyDescent="0.25">
      <c r="E31" s="32"/>
      <c r="F31" s="32"/>
      <c r="G31" s="32"/>
      <c r="H31" s="32"/>
      <c r="I31" s="32"/>
      <c r="M31" t="str">
        <f>IF(E$27=N31,2,"")</f>
        <v/>
      </c>
      <c r="N31" s="18" t="s">
        <v>17</v>
      </c>
    </row>
    <row r="32" spans="2:14" ht="14.25" customHeight="1" x14ac:dyDescent="0.25">
      <c r="E32" s="32"/>
      <c r="F32" s="32"/>
      <c r="G32" s="32"/>
      <c r="H32" s="32"/>
      <c r="I32" s="32"/>
      <c r="M32" t="str">
        <f>IF(E$27=N32,1.8,"")</f>
        <v/>
      </c>
      <c r="N32" s="18" t="s">
        <v>121</v>
      </c>
    </row>
    <row r="33" spans="2:14" ht="14.1" customHeight="1" x14ac:dyDescent="0.25">
      <c r="B33" s="15" t="s">
        <v>48</v>
      </c>
      <c r="C33" s="18" t="s">
        <v>49</v>
      </c>
      <c r="E33" s="45"/>
      <c r="F33" s="42" t="s">
        <v>50</v>
      </c>
      <c r="G33" s="5"/>
      <c r="H33" s="17" t="s">
        <v>3</v>
      </c>
      <c r="I33" s="32"/>
      <c r="M33">
        <f>SUM(M27:M32)</f>
        <v>0</v>
      </c>
      <c r="N33" s="15" t="s">
        <v>256</v>
      </c>
    </row>
    <row r="34" spans="2:14" ht="14.25" customHeight="1" x14ac:dyDescent="0.25">
      <c r="C34" s="54" t="str">
        <f>IF(E33="yes","Surface inlets can potentially cause problems, review information in HELP before proceeding","")</f>
        <v/>
      </c>
      <c r="E34" s="32"/>
      <c r="F34" s="32"/>
      <c r="G34" s="32"/>
      <c r="H34" s="32"/>
      <c r="I34" s="32"/>
      <c r="L34" s="18" t="s">
        <v>46</v>
      </c>
      <c r="M34">
        <f>IF(OR(E30="",E30&gt;=25),1+E30*0.01,0)</f>
        <v>1</v>
      </c>
    </row>
    <row r="35" spans="2:14" ht="14.25" customHeight="1" x14ac:dyDescent="0.25">
      <c r="E35" s="32"/>
      <c r="F35" s="32"/>
      <c r="G35" s="32"/>
      <c r="H35" s="32"/>
      <c r="I35" s="32"/>
      <c r="L35" s="18" t="s">
        <v>48</v>
      </c>
      <c r="M35" t="str">
        <f>IF(E$33=N35,1,"")</f>
        <v/>
      </c>
      <c r="N35" s="18" t="s">
        <v>110</v>
      </c>
    </row>
    <row r="36" spans="2:14" ht="14.25" customHeight="1" x14ac:dyDescent="0.25">
      <c r="B36" s="18" t="s">
        <v>189</v>
      </c>
      <c r="C36" t="s">
        <v>19</v>
      </c>
      <c r="E36" s="100"/>
      <c r="F36" s="98"/>
      <c r="G36" s="99"/>
      <c r="H36" s="17" t="s">
        <v>3</v>
      </c>
      <c r="I36" s="32"/>
      <c r="M36" t="str">
        <f>IF(E$33=N36,1,"")</f>
        <v/>
      </c>
      <c r="N36" s="18" t="s">
        <v>51</v>
      </c>
    </row>
    <row r="37" spans="2:14" ht="14.25" customHeight="1" x14ac:dyDescent="0.25">
      <c r="E37" s="32"/>
      <c r="F37" s="32"/>
      <c r="G37" s="32"/>
      <c r="H37" s="32"/>
      <c r="I37" s="32"/>
      <c r="M37" t="str">
        <f>IF(E$33=N37,1.2,"")</f>
        <v/>
      </c>
      <c r="N37" s="18" t="s">
        <v>122</v>
      </c>
    </row>
    <row r="38" spans="2:14" ht="14.25" customHeight="1" x14ac:dyDescent="0.25">
      <c r="E38" s="32"/>
      <c r="F38" s="32"/>
      <c r="G38" s="32"/>
      <c r="H38" s="32"/>
      <c r="I38" s="32"/>
      <c r="M38">
        <f>SUM(M35:M37)</f>
        <v>0</v>
      </c>
      <c r="N38" s="15" t="s">
        <v>123</v>
      </c>
    </row>
    <row r="39" spans="2:14" ht="14.25" customHeight="1" x14ac:dyDescent="0.25">
      <c r="B39" s="18" t="s">
        <v>190</v>
      </c>
      <c r="C39" s="93" t="s">
        <v>22</v>
      </c>
      <c r="D39" s="40">
        <v>1</v>
      </c>
      <c r="E39" s="95"/>
      <c r="F39" s="96"/>
      <c r="G39" s="96"/>
      <c r="H39" s="17" t="s">
        <v>3</v>
      </c>
      <c r="I39" s="32"/>
    </row>
    <row r="40" spans="2:14" ht="14.25" customHeight="1" x14ac:dyDescent="0.25">
      <c r="B40" s="15"/>
      <c r="C40" s="94"/>
      <c r="D40" s="40">
        <v>2</v>
      </c>
      <c r="E40" s="95"/>
      <c r="F40" s="96"/>
      <c r="G40" s="96"/>
      <c r="H40" s="32"/>
      <c r="I40" s="32"/>
      <c r="M40" s="15">
        <f>M38*M34*M33*M25*M15*M9*M8*M7*M26</f>
        <v>0</v>
      </c>
      <c r="N40" s="15" t="s">
        <v>124</v>
      </c>
    </row>
    <row r="41" spans="2:14" ht="14.25" customHeight="1" x14ac:dyDescent="0.25">
      <c r="B41" s="15"/>
      <c r="D41" s="32">
        <v>3</v>
      </c>
      <c r="E41" s="95"/>
      <c r="F41" s="96"/>
      <c r="G41" s="96"/>
      <c r="H41" s="32"/>
      <c r="I41" s="32"/>
      <c r="M41">
        <v>10</v>
      </c>
      <c r="N41" s="18" t="s">
        <v>125</v>
      </c>
    </row>
    <row r="42" spans="2:14" ht="14.25" customHeight="1" x14ac:dyDescent="0.25">
      <c r="B42" s="15"/>
      <c r="D42" s="32">
        <v>4</v>
      </c>
      <c r="E42" s="95"/>
      <c r="F42" s="96"/>
      <c r="G42" s="96"/>
      <c r="H42" s="32"/>
      <c r="I42" s="32"/>
    </row>
    <row r="43" spans="2:14" ht="14.25" customHeight="1" x14ac:dyDescent="0.25">
      <c r="B43" s="15"/>
      <c r="D43" s="32">
        <v>5</v>
      </c>
      <c r="E43" s="95"/>
      <c r="F43" s="96"/>
      <c r="G43" s="96"/>
      <c r="H43" s="32"/>
      <c r="I43" s="32"/>
    </row>
    <row r="44" spans="2:14" ht="14.25" customHeight="1" x14ac:dyDescent="0.25">
      <c r="B44" s="15"/>
      <c r="D44" s="32">
        <v>6</v>
      </c>
      <c r="E44" s="95"/>
      <c r="F44" s="96"/>
      <c r="G44" s="96"/>
      <c r="H44" s="32"/>
      <c r="I44" s="32"/>
    </row>
    <row r="45" spans="2:14" ht="14.25" customHeight="1" x14ac:dyDescent="0.25">
      <c r="B45" s="15"/>
      <c r="E45" s="32"/>
      <c r="F45" s="32"/>
      <c r="G45" s="32"/>
      <c r="H45" s="32"/>
      <c r="I45" s="32"/>
    </row>
    <row r="46" spans="2:14" ht="14.25" customHeight="1" x14ac:dyDescent="0.25">
      <c r="B46" s="15"/>
      <c r="E46" s="32"/>
      <c r="F46" s="32"/>
      <c r="G46" s="32"/>
      <c r="H46" s="32"/>
      <c r="I46" s="32"/>
    </row>
    <row r="47" spans="2:14" ht="14.25" customHeight="1" x14ac:dyDescent="0.25">
      <c r="B47" s="15"/>
      <c r="E47" s="32"/>
      <c r="F47" s="32"/>
      <c r="G47" s="32"/>
      <c r="H47" s="32"/>
      <c r="I47" s="32"/>
    </row>
    <row r="48" spans="2:14" ht="14.25" customHeight="1" x14ac:dyDescent="0.25">
      <c r="B48" s="15"/>
      <c r="C48" s="18"/>
      <c r="E48" s="32"/>
      <c r="F48" s="32"/>
      <c r="G48" s="32"/>
      <c r="H48" s="32"/>
      <c r="I48" s="32"/>
    </row>
    <row r="49" spans="2:9" ht="14.25" customHeight="1" x14ac:dyDescent="0.25">
      <c r="B49" s="15"/>
      <c r="E49" s="32"/>
      <c r="F49" s="32"/>
      <c r="G49" s="32"/>
      <c r="H49" s="32"/>
      <c r="I49" s="32"/>
    </row>
    <row r="50" spans="2:9" ht="14.25" customHeight="1" x14ac:dyDescent="0.25">
      <c r="B50" s="15"/>
      <c r="E50" s="32"/>
      <c r="F50" s="32"/>
      <c r="G50" s="32"/>
      <c r="H50" s="32"/>
      <c r="I50" s="32"/>
    </row>
    <row r="51" spans="2:9" ht="14.25" customHeight="1" x14ac:dyDescent="0.25">
      <c r="B51" s="15"/>
      <c r="E51" s="32"/>
      <c r="F51" s="32"/>
      <c r="G51" s="32"/>
      <c r="H51" s="32"/>
      <c r="I51" s="32"/>
    </row>
    <row r="52" spans="2:9" ht="14.25" customHeight="1" x14ac:dyDescent="0.25">
      <c r="B52" s="15"/>
      <c r="E52" s="32"/>
      <c r="F52" s="32"/>
      <c r="G52" s="32"/>
      <c r="H52" s="32"/>
      <c r="I52" s="32"/>
    </row>
    <row r="53" spans="2:9" ht="14.25" customHeight="1" x14ac:dyDescent="0.25">
      <c r="B53" s="15"/>
      <c r="E53" s="32"/>
      <c r="F53" s="32"/>
      <c r="G53" s="32"/>
      <c r="H53" s="32"/>
      <c r="I53" s="32"/>
    </row>
    <row r="54" spans="2:9" ht="14.25" customHeight="1" x14ac:dyDescent="0.25">
      <c r="B54" s="15"/>
      <c r="E54" s="32"/>
      <c r="F54" s="32"/>
      <c r="G54" s="32"/>
      <c r="H54" s="32"/>
      <c r="I54" s="32"/>
    </row>
    <row r="55" spans="2:9" ht="14.25" customHeight="1" x14ac:dyDescent="0.25">
      <c r="B55" s="15"/>
      <c r="E55" s="32"/>
      <c r="F55" s="32"/>
      <c r="G55" s="32"/>
      <c r="H55" s="32"/>
      <c r="I55" s="32"/>
    </row>
    <row r="56" spans="2:9" ht="14.25" customHeight="1" x14ac:dyDescent="0.25">
      <c r="B56" s="15"/>
      <c r="E56" s="32"/>
      <c r="F56" s="32"/>
      <c r="G56" s="32"/>
      <c r="H56" s="32"/>
      <c r="I56" s="32"/>
    </row>
    <row r="57" spans="2:9" ht="14.25" customHeight="1" x14ac:dyDescent="0.25">
      <c r="B57" s="15"/>
      <c r="E57" s="32"/>
      <c r="F57" s="32"/>
      <c r="G57" s="32"/>
      <c r="H57" s="32"/>
      <c r="I57" s="32"/>
    </row>
    <row r="58" spans="2:9" ht="14.25" customHeight="1" x14ac:dyDescent="0.25">
      <c r="B58" s="15"/>
      <c r="E58" s="32"/>
      <c r="F58" s="32"/>
      <c r="G58" s="32"/>
      <c r="H58" s="32"/>
      <c r="I58" s="32"/>
    </row>
    <row r="59" spans="2:9" ht="14.25" customHeight="1" x14ac:dyDescent="0.25">
      <c r="B59" s="15"/>
      <c r="E59" s="32"/>
      <c r="F59" s="32"/>
      <c r="G59" s="32"/>
      <c r="H59" s="32"/>
      <c r="I59" s="32"/>
    </row>
    <row r="60" spans="2:9" ht="14.25" customHeight="1" x14ac:dyDescent="0.25">
      <c r="B60" s="15"/>
      <c r="E60" s="32"/>
      <c r="F60" s="32"/>
      <c r="G60" s="32"/>
      <c r="H60" s="32"/>
      <c r="I60" s="32"/>
    </row>
    <row r="61" spans="2:9" ht="14.25" customHeight="1" x14ac:dyDescent="0.25">
      <c r="B61" s="15"/>
      <c r="E61" s="32"/>
      <c r="F61" s="32"/>
      <c r="G61" s="32"/>
      <c r="H61" s="32"/>
      <c r="I61" s="32"/>
    </row>
    <row r="62" spans="2:9" ht="14.25" customHeight="1" x14ac:dyDescent="0.25">
      <c r="B62" s="15"/>
      <c r="E62" s="32"/>
      <c r="F62" s="32"/>
      <c r="G62" s="32"/>
      <c r="H62" s="32"/>
      <c r="I62" s="32"/>
    </row>
    <row r="63" spans="2:9" ht="14.25" customHeight="1" x14ac:dyDescent="0.25">
      <c r="B63" s="15"/>
      <c r="E63" s="32"/>
      <c r="F63" s="32"/>
      <c r="G63" s="32"/>
      <c r="H63" s="32"/>
      <c r="I63" s="32"/>
    </row>
    <row r="64" spans="2:9" ht="14.25" customHeight="1" x14ac:dyDescent="0.25">
      <c r="B64" s="15"/>
      <c r="E64" s="32"/>
      <c r="F64" s="32"/>
      <c r="G64" s="32"/>
      <c r="H64" s="32"/>
      <c r="I64" s="32"/>
    </row>
    <row r="65" spans="2:9" ht="14.25" customHeight="1" x14ac:dyDescent="0.25">
      <c r="B65" s="15"/>
      <c r="E65" s="32"/>
      <c r="F65" s="32"/>
      <c r="G65" s="32"/>
      <c r="H65" s="32"/>
      <c r="I65" s="32"/>
    </row>
    <row r="66" spans="2:9" ht="14.25" customHeight="1" x14ac:dyDescent="0.25">
      <c r="B66" s="15"/>
      <c r="E66" s="32"/>
      <c r="F66" s="32"/>
      <c r="G66" s="32"/>
      <c r="H66" s="32"/>
      <c r="I66" s="32"/>
    </row>
    <row r="67" spans="2:9" ht="14.25" customHeight="1" x14ac:dyDescent="0.25">
      <c r="B67" s="15"/>
      <c r="E67" s="32"/>
      <c r="F67" s="32"/>
      <c r="G67" s="32"/>
      <c r="H67" s="32"/>
      <c r="I67" s="32"/>
    </row>
    <row r="68" spans="2:9" ht="14.25" customHeight="1" x14ac:dyDescent="0.25">
      <c r="B68" s="15"/>
      <c r="E68" s="32"/>
      <c r="F68" s="32"/>
      <c r="G68" s="32"/>
      <c r="H68" s="32"/>
      <c r="I68" s="32"/>
    </row>
    <row r="69" spans="2:9" ht="14.25" customHeight="1" x14ac:dyDescent="0.25">
      <c r="B69" s="15"/>
      <c r="E69" s="32"/>
      <c r="F69" s="32"/>
      <c r="G69" s="32"/>
      <c r="H69" s="32"/>
      <c r="I69" s="32"/>
    </row>
    <row r="70" spans="2:9" ht="14.25" customHeight="1" x14ac:dyDescent="0.25">
      <c r="B70" s="15"/>
      <c r="E70" s="32"/>
      <c r="F70" s="32"/>
      <c r="G70" s="32"/>
      <c r="H70" s="32"/>
      <c r="I70" s="32"/>
    </row>
    <row r="71" spans="2:9" ht="14.25" customHeight="1" x14ac:dyDescent="0.25">
      <c r="B71" s="15"/>
      <c r="E71" s="32"/>
      <c r="F71" s="32"/>
      <c r="G71" s="32"/>
      <c r="H71" s="32"/>
      <c r="I71" s="32"/>
    </row>
    <row r="72" spans="2:9" ht="14.25" customHeight="1" x14ac:dyDescent="0.25">
      <c r="B72" s="15"/>
      <c r="E72" s="32"/>
      <c r="F72" s="32"/>
      <c r="G72" s="32"/>
      <c r="H72" s="32"/>
      <c r="I72" s="32"/>
    </row>
    <row r="73" spans="2:9" ht="14.25" customHeight="1" x14ac:dyDescent="0.25">
      <c r="B73" s="15"/>
      <c r="E73" s="32"/>
      <c r="F73" s="32"/>
      <c r="G73" s="32"/>
      <c r="H73" s="32"/>
      <c r="I73" s="32"/>
    </row>
    <row r="74" spans="2:9" ht="14.25" customHeight="1" x14ac:dyDescent="0.25">
      <c r="B74" s="15"/>
      <c r="E74" s="32"/>
      <c r="F74" s="32"/>
      <c r="G74" s="32"/>
      <c r="H74" s="32"/>
      <c r="I74" s="32"/>
    </row>
    <row r="75" spans="2:9" ht="14.25" customHeight="1" x14ac:dyDescent="0.25">
      <c r="B75" s="15"/>
      <c r="E75" s="32"/>
      <c r="F75" s="32"/>
      <c r="G75" s="32"/>
      <c r="H75" s="32"/>
      <c r="I75" s="32"/>
    </row>
    <row r="76" spans="2:9" ht="14.25" customHeight="1" x14ac:dyDescent="0.25">
      <c r="B76" s="15"/>
      <c r="E76" s="32"/>
      <c r="F76" s="32"/>
      <c r="G76" s="32"/>
      <c r="H76" s="32"/>
      <c r="I76" s="32"/>
    </row>
    <row r="77" spans="2:9" ht="14.25" customHeight="1" x14ac:dyDescent="0.25">
      <c r="B77" s="15"/>
      <c r="E77" s="32"/>
      <c r="F77" s="32"/>
      <c r="G77" s="32"/>
      <c r="H77" s="32"/>
      <c r="I77" s="32"/>
    </row>
    <row r="78" spans="2:9" ht="14.25" customHeight="1" x14ac:dyDescent="0.25">
      <c r="B78" s="15"/>
      <c r="E78" s="32"/>
      <c r="F78" s="32"/>
      <c r="G78" s="32"/>
      <c r="H78" s="32"/>
      <c r="I78" s="32"/>
    </row>
    <row r="79" spans="2:9" ht="14.25" customHeight="1" x14ac:dyDescent="0.25">
      <c r="B79" s="15"/>
      <c r="E79" s="32"/>
      <c r="F79" s="32"/>
      <c r="G79" s="32"/>
      <c r="H79" s="32"/>
      <c r="I79" s="32"/>
    </row>
    <row r="80" spans="2:9" ht="14.25" customHeight="1" x14ac:dyDescent="0.25">
      <c r="B80" s="15"/>
      <c r="E80" s="32"/>
      <c r="F80" s="32"/>
      <c r="G80" s="32"/>
      <c r="H80" s="32"/>
      <c r="I80" s="32"/>
    </row>
    <row r="81" spans="2:9" ht="14.25" customHeight="1" x14ac:dyDescent="0.25">
      <c r="B81" s="15"/>
      <c r="E81" s="32"/>
      <c r="F81" s="32"/>
      <c r="G81" s="32"/>
      <c r="H81" s="32"/>
      <c r="I81" s="32"/>
    </row>
    <row r="82" spans="2:9" ht="14.25" customHeight="1" x14ac:dyDescent="0.25">
      <c r="B82" s="15"/>
      <c r="E82" s="32"/>
      <c r="F82" s="32"/>
      <c r="G82" s="32"/>
      <c r="H82" s="32"/>
      <c r="I82" s="32"/>
    </row>
    <row r="83" spans="2:9" ht="14.25" customHeight="1" x14ac:dyDescent="0.25">
      <c r="B83" s="15"/>
      <c r="E83" s="32"/>
      <c r="F83" s="32"/>
      <c r="G83" s="32"/>
      <c r="H83" s="32"/>
      <c r="I83" s="32"/>
    </row>
    <row r="84" spans="2:9" ht="14.25" customHeight="1" x14ac:dyDescent="0.25">
      <c r="B84" s="15"/>
      <c r="E84" s="32"/>
      <c r="F84" s="32"/>
      <c r="G84" s="32"/>
      <c r="H84" s="32"/>
      <c r="I84" s="32"/>
    </row>
    <row r="85" spans="2:9" ht="14.25" customHeight="1" x14ac:dyDescent="0.25">
      <c r="B85" s="15"/>
      <c r="E85" s="32"/>
      <c r="F85" s="32"/>
      <c r="G85" s="32"/>
      <c r="H85" s="32"/>
      <c r="I85" s="32"/>
    </row>
    <row r="86" spans="2:9" ht="14.25" customHeight="1" x14ac:dyDescent="0.25">
      <c r="B86" s="15"/>
      <c r="E86" s="32"/>
      <c r="F86" s="32"/>
      <c r="G86" s="32"/>
      <c r="H86" s="32"/>
      <c r="I86" s="32"/>
    </row>
    <row r="87" spans="2:9" ht="14.25" customHeight="1" x14ac:dyDescent="0.25">
      <c r="B87" s="15"/>
      <c r="E87" s="32"/>
      <c r="F87" s="32"/>
      <c r="G87" s="32"/>
      <c r="H87" s="32"/>
      <c r="I87" s="32"/>
    </row>
    <row r="88" spans="2:9" ht="14.25" customHeight="1" x14ac:dyDescent="0.25">
      <c r="B88" s="15"/>
      <c r="E88" s="32"/>
      <c r="F88" s="32"/>
      <c r="G88" s="32"/>
      <c r="H88" s="32"/>
      <c r="I88" s="32"/>
    </row>
    <row r="89" spans="2:9" ht="14.25" customHeight="1" x14ac:dyDescent="0.25">
      <c r="B89" s="15"/>
      <c r="E89" s="32"/>
      <c r="F89" s="32"/>
      <c r="G89" s="32"/>
      <c r="H89" s="32"/>
      <c r="I89" s="32"/>
    </row>
    <row r="90" spans="2:9" ht="14.25" customHeight="1" x14ac:dyDescent="0.25">
      <c r="B90" s="15"/>
      <c r="E90" s="32"/>
      <c r="F90" s="32"/>
      <c r="G90" s="32"/>
      <c r="H90" s="32"/>
      <c r="I90" s="32"/>
    </row>
    <row r="91" spans="2:9" ht="14.25" customHeight="1" x14ac:dyDescent="0.25">
      <c r="B91" s="15"/>
      <c r="E91" s="32"/>
      <c r="F91" s="32"/>
      <c r="G91" s="32"/>
      <c r="H91" s="32"/>
      <c r="I91" s="32"/>
    </row>
    <row r="92" spans="2:9" ht="14.25" customHeight="1" x14ac:dyDescent="0.25">
      <c r="B92" s="15"/>
      <c r="E92" s="32"/>
      <c r="F92" s="32"/>
      <c r="G92" s="32"/>
      <c r="H92" s="32"/>
      <c r="I92" s="32"/>
    </row>
    <row r="93" spans="2:9" ht="14.25" customHeight="1" x14ac:dyDescent="0.25">
      <c r="B93" s="15"/>
      <c r="E93" s="32"/>
      <c r="F93" s="32"/>
      <c r="G93" s="32"/>
      <c r="H93" s="32"/>
      <c r="I93" s="32"/>
    </row>
    <row r="94" spans="2:9" ht="14.25" customHeight="1" x14ac:dyDescent="0.25">
      <c r="B94" s="15"/>
      <c r="E94" s="32"/>
      <c r="F94" s="32"/>
      <c r="G94" s="32"/>
      <c r="H94" s="32"/>
      <c r="I94" s="32"/>
    </row>
    <row r="95" spans="2:9" ht="14.25" customHeight="1" x14ac:dyDescent="0.25">
      <c r="B95" s="15"/>
      <c r="E95" s="32"/>
      <c r="F95" s="32"/>
      <c r="G95" s="32"/>
      <c r="H95" s="32"/>
      <c r="I95" s="32"/>
    </row>
    <row r="96" spans="2:9" ht="14.25" customHeight="1" x14ac:dyDescent="0.25">
      <c r="B96" s="15"/>
      <c r="E96" s="32"/>
      <c r="F96" s="32"/>
      <c r="G96" s="32"/>
      <c r="H96" s="32"/>
      <c r="I96" s="32"/>
    </row>
    <row r="97" spans="2:9" ht="14.25" customHeight="1" x14ac:dyDescent="0.25">
      <c r="B97" s="15"/>
      <c r="E97" s="32"/>
      <c r="F97" s="32"/>
      <c r="G97" s="32"/>
      <c r="H97" s="32"/>
      <c r="I97" s="32"/>
    </row>
    <row r="98" spans="2:9" ht="14.25" customHeight="1" x14ac:dyDescent="0.25">
      <c r="B98" s="15"/>
      <c r="E98" s="32"/>
      <c r="F98" s="32"/>
      <c r="G98" s="32"/>
      <c r="H98" s="32"/>
      <c r="I98" s="32"/>
    </row>
    <row r="99" spans="2:9" ht="14.25" customHeight="1" x14ac:dyDescent="0.25">
      <c r="B99" s="15"/>
      <c r="E99" s="32"/>
      <c r="F99" s="32"/>
      <c r="G99" s="32"/>
      <c r="H99" s="32"/>
      <c r="I99" s="32"/>
    </row>
    <row r="100" spans="2:9" ht="14.25" customHeight="1" x14ac:dyDescent="0.25">
      <c r="B100" s="15"/>
      <c r="E100" s="32"/>
      <c r="F100" s="32"/>
      <c r="G100" s="32"/>
      <c r="H100" s="32"/>
      <c r="I100" s="32"/>
    </row>
    <row r="101" spans="2:9" ht="14.25" customHeight="1" x14ac:dyDescent="0.25">
      <c r="B101" s="15"/>
      <c r="E101" s="32"/>
      <c r="F101" s="32"/>
      <c r="G101" s="32"/>
      <c r="H101" s="32"/>
      <c r="I101" s="32"/>
    </row>
    <row r="102" spans="2:9" ht="14.25" customHeight="1" x14ac:dyDescent="0.25">
      <c r="B102" s="15"/>
      <c r="E102" s="32"/>
      <c r="F102" s="32"/>
      <c r="G102" s="32"/>
      <c r="H102" s="32"/>
      <c r="I102" s="32"/>
    </row>
    <row r="103" spans="2:9" ht="14.25" customHeight="1" x14ac:dyDescent="0.25">
      <c r="B103" s="15"/>
      <c r="E103" s="32"/>
      <c r="F103" s="32"/>
      <c r="G103" s="32"/>
      <c r="H103" s="32"/>
      <c r="I103" s="32"/>
    </row>
    <row r="104" spans="2:9" ht="14.25" customHeight="1" x14ac:dyDescent="0.25">
      <c r="B104" s="15"/>
      <c r="E104" s="32"/>
      <c r="F104" s="32"/>
      <c r="G104" s="32"/>
      <c r="H104" s="32"/>
      <c r="I104" s="32"/>
    </row>
    <row r="105" spans="2:9" ht="14.25" customHeight="1" x14ac:dyDescent="0.25">
      <c r="B105" s="15"/>
      <c r="E105" s="32"/>
      <c r="F105" s="32"/>
      <c r="G105" s="32"/>
      <c r="H105" s="32"/>
      <c r="I105" s="32"/>
    </row>
    <row r="106" spans="2:9" ht="14.25" customHeight="1" x14ac:dyDescent="0.25">
      <c r="B106" s="15"/>
      <c r="E106" s="32"/>
      <c r="F106" s="32"/>
      <c r="G106" s="32"/>
      <c r="H106" s="32"/>
      <c r="I106" s="32"/>
    </row>
    <row r="107" spans="2:9" ht="14.25" customHeight="1" x14ac:dyDescent="0.25">
      <c r="B107" s="15"/>
      <c r="E107" s="32"/>
      <c r="F107" s="32"/>
      <c r="G107" s="32"/>
      <c r="H107" s="32"/>
      <c r="I107" s="32"/>
    </row>
    <row r="108" spans="2:9" ht="14.25" customHeight="1" x14ac:dyDescent="0.25">
      <c r="B108" s="15"/>
      <c r="E108" s="32"/>
      <c r="F108" s="32"/>
      <c r="G108" s="32"/>
      <c r="H108" s="32"/>
      <c r="I108" s="32"/>
    </row>
    <row r="109" spans="2:9" ht="14.25" customHeight="1" x14ac:dyDescent="0.25">
      <c r="B109" s="15"/>
      <c r="E109" s="32"/>
      <c r="F109" s="32"/>
      <c r="G109" s="32"/>
      <c r="H109" s="32"/>
      <c r="I109" s="32"/>
    </row>
    <row r="110" spans="2:9" ht="14.25" customHeight="1" x14ac:dyDescent="0.25">
      <c r="B110" s="15"/>
      <c r="E110" s="32"/>
      <c r="F110" s="32"/>
      <c r="G110" s="32"/>
      <c r="H110" s="32"/>
      <c r="I110" s="32"/>
    </row>
    <row r="111" spans="2:9" ht="14.25" customHeight="1" x14ac:dyDescent="0.25">
      <c r="B111" s="15"/>
      <c r="E111" s="32"/>
      <c r="F111" s="32"/>
      <c r="G111" s="32"/>
      <c r="H111" s="32"/>
      <c r="I111" s="32"/>
    </row>
    <row r="112" spans="2:9" ht="14.25" customHeight="1" x14ac:dyDescent="0.25">
      <c r="B112" s="15"/>
      <c r="E112" s="32"/>
      <c r="F112" s="32"/>
      <c r="G112" s="32"/>
      <c r="H112" s="32"/>
      <c r="I112" s="32"/>
    </row>
    <row r="113" spans="2:9" ht="14.25" customHeight="1" x14ac:dyDescent="0.25">
      <c r="B113" s="15"/>
      <c r="E113" s="32"/>
      <c r="F113" s="32"/>
      <c r="G113" s="32"/>
      <c r="H113" s="32"/>
      <c r="I113" s="32"/>
    </row>
    <row r="114" spans="2:9" ht="14.25" customHeight="1" x14ac:dyDescent="0.25">
      <c r="B114" s="15"/>
      <c r="E114" s="32"/>
      <c r="F114" s="32"/>
      <c r="G114" s="32"/>
      <c r="H114" s="32"/>
      <c r="I114" s="32"/>
    </row>
    <row r="115" spans="2:9" ht="14.25" customHeight="1" x14ac:dyDescent="0.25">
      <c r="B115" s="15"/>
      <c r="E115" s="32"/>
      <c r="F115" s="32"/>
      <c r="G115" s="32"/>
      <c r="H115" s="32"/>
      <c r="I115" s="32"/>
    </row>
    <row r="116" spans="2:9" ht="14.25" customHeight="1" x14ac:dyDescent="0.25">
      <c r="B116" s="15"/>
      <c r="E116" s="32"/>
      <c r="F116" s="32"/>
      <c r="G116" s="32"/>
      <c r="H116" s="32"/>
      <c r="I116" s="32"/>
    </row>
    <row r="117" spans="2:9" ht="14.25" customHeight="1" x14ac:dyDescent="0.25">
      <c r="B117" s="15"/>
      <c r="E117" s="32"/>
      <c r="F117" s="32"/>
      <c r="G117" s="32"/>
      <c r="H117" s="32"/>
      <c r="I117" s="32"/>
    </row>
    <row r="118" spans="2:9" ht="14.25" customHeight="1" x14ac:dyDescent="0.25">
      <c r="B118" s="15"/>
      <c r="E118" s="32"/>
      <c r="F118" s="32"/>
      <c r="G118" s="32"/>
      <c r="H118" s="32"/>
      <c r="I118" s="32"/>
    </row>
    <row r="119" spans="2:9" ht="14.25" customHeight="1" x14ac:dyDescent="0.25">
      <c r="B119" s="15"/>
      <c r="E119" s="32"/>
      <c r="F119" s="32"/>
      <c r="G119" s="32"/>
      <c r="H119" s="32"/>
      <c r="I119" s="32"/>
    </row>
    <row r="120" spans="2:9" ht="14.25" customHeight="1" x14ac:dyDescent="0.25">
      <c r="B120" s="15"/>
      <c r="E120" s="32"/>
      <c r="F120" s="32"/>
      <c r="G120" s="32"/>
      <c r="H120" s="32"/>
      <c r="I120" s="32"/>
    </row>
    <row r="121" spans="2:9" ht="14.25" customHeight="1" x14ac:dyDescent="0.25">
      <c r="B121" s="15"/>
      <c r="E121" s="32"/>
      <c r="F121" s="32"/>
      <c r="G121" s="32"/>
      <c r="H121" s="32"/>
      <c r="I121" s="32"/>
    </row>
    <row r="122" spans="2:9" ht="14.25" customHeight="1" x14ac:dyDescent="0.25">
      <c r="B122" s="15"/>
      <c r="E122" s="32"/>
      <c r="F122" s="32"/>
      <c r="G122" s="32"/>
      <c r="H122" s="32"/>
      <c r="I122" s="32"/>
    </row>
    <row r="123" spans="2:9" ht="14.25" customHeight="1" x14ac:dyDescent="0.25">
      <c r="B123" s="15"/>
      <c r="E123" s="32"/>
      <c r="F123" s="32"/>
      <c r="G123" s="32"/>
      <c r="H123" s="32"/>
      <c r="I123" s="32"/>
    </row>
    <row r="124" spans="2:9" ht="14.25" customHeight="1" x14ac:dyDescent="0.25">
      <c r="B124" s="15"/>
      <c r="E124" s="32"/>
      <c r="F124" s="32"/>
      <c r="G124" s="32"/>
      <c r="H124" s="32"/>
      <c r="I124" s="32"/>
    </row>
    <row r="125" spans="2:9" ht="14.25" customHeight="1" x14ac:dyDescent="0.25">
      <c r="B125" s="15"/>
      <c r="E125" s="32"/>
      <c r="F125" s="32"/>
      <c r="G125" s="32"/>
      <c r="H125" s="32"/>
      <c r="I125" s="32"/>
    </row>
    <row r="126" spans="2:9" ht="14.25" customHeight="1" x14ac:dyDescent="0.25">
      <c r="B126" s="15"/>
      <c r="E126" s="32"/>
      <c r="F126" s="32"/>
      <c r="G126" s="32"/>
      <c r="H126" s="32"/>
      <c r="I126" s="32"/>
    </row>
    <row r="127" spans="2:9" ht="14.25" customHeight="1" x14ac:dyDescent="0.25">
      <c r="B127" s="15"/>
      <c r="E127" s="32"/>
      <c r="F127" s="32"/>
      <c r="G127" s="32"/>
      <c r="H127" s="32"/>
      <c r="I127" s="32"/>
    </row>
    <row r="128" spans="2:9" ht="14.25" customHeight="1" x14ac:dyDescent="0.25">
      <c r="B128" s="15"/>
      <c r="E128" s="32"/>
      <c r="F128" s="32"/>
      <c r="G128" s="32"/>
      <c r="H128" s="32"/>
      <c r="I128" s="32"/>
    </row>
    <row r="129" spans="2:9" ht="14.25" customHeight="1" x14ac:dyDescent="0.25">
      <c r="B129" s="15"/>
      <c r="E129" s="32"/>
      <c r="F129" s="32"/>
      <c r="G129" s="32"/>
      <c r="H129" s="32"/>
      <c r="I129" s="32"/>
    </row>
    <row r="130" spans="2:9" ht="14.25" customHeight="1" x14ac:dyDescent="0.25">
      <c r="B130" s="15"/>
      <c r="E130" s="32"/>
      <c r="F130" s="32"/>
      <c r="G130" s="32"/>
      <c r="H130" s="32"/>
      <c r="I130" s="32"/>
    </row>
    <row r="131" spans="2:9" ht="14.25" customHeight="1" x14ac:dyDescent="0.25">
      <c r="B131" s="15"/>
      <c r="E131" s="32"/>
      <c r="F131" s="32"/>
      <c r="G131" s="32"/>
      <c r="H131" s="32"/>
      <c r="I131" s="32"/>
    </row>
    <row r="132" spans="2:9" ht="14.25" customHeight="1" x14ac:dyDescent="0.25">
      <c r="B132" s="15"/>
      <c r="E132" s="32"/>
      <c r="F132" s="32"/>
      <c r="G132" s="32"/>
      <c r="H132" s="32"/>
      <c r="I132" s="32"/>
    </row>
    <row r="133" spans="2:9" ht="14.25" customHeight="1" x14ac:dyDescent="0.25">
      <c r="B133" s="15"/>
      <c r="E133" s="32"/>
      <c r="F133" s="32"/>
      <c r="G133" s="32"/>
      <c r="H133" s="32"/>
      <c r="I133" s="32"/>
    </row>
    <row r="134" spans="2:9" ht="14.25" customHeight="1" x14ac:dyDescent="0.25">
      <c r="B134" s="15"/>
      <c r="E134" s="32"/>
      <c r="F134" s="32"/>
      <c r="G134" s="32"/>
      <c r="H134" s="32"/>
      <c r="I134" s="32"/>
    </row>
    <row r="135" spans="2:9" ht="14.25" customHeight="1" x14ac:dyDescent="0.25">
      <c r="B135" s="15"/>
      <c r="E135" s="32"/>
      <c r="F135" s="32"/>
      <c r="G135" s="32"/>
      <c r="H135" s="32"/>
      <c r="I135" s="32"/>
    </row>
    <row r="136" spans="2:9" ht="14.25" customHeight="1" x14ac:dyDescent="0.25">
      <c r="B136" s="15"/>
      <c r="E136" s="32"/>
      <c r="F136" s="32"/>
      <c r="G136" s="32"/>
      <c r="H136" s="32"/>
      <c r="I136" s="32"/>
    </row>
    <row r="137" spans="2:9" ht="14.25" customHeight="1" x14ac:dyDescent="0.25">
      <c r="B137" s="15"/>
      <c r="E137" s="32"/>
      <c r="F137" s="32"/>
      <c r="G137" s="32"/>
      <c r="H137" s="32"/>
      <c r="I137" s="32"/>
    </row>
    <row r="138" spans="2:9" ht="14.25" customHeight="1" x14ac:dyDescent="0.25">
      <c r="B138" s="15"/>
      <c r="E138" s="32"/>
      <c r="F138" s="32"/>
      <c r="G138" s="32"/>
      <c r="H138" s="32"/>
      <c r="I138" s="32"/>
    </row>
    <row r="139" spans="2:9" ht="14.25" customHeight="1" x14ac:dyDescent="0.25">
      <c r="B139" s="15"/>
      <c r="E139" s="32"/>
      <c r="F139" s="32"/>
      <c r="G139" s="32"/>
      <c r="H139" s="32"/>
      <c r="I139" s="32"/>
    </row>
    <row r="140" spans="2:9" ht="14.25" customHeight="1" x14ac:dyDescent="0.25">
      <c r="B140" s="15"/>
      <c r="E140" s="32"/>
      <c r="F140" s="32"/>
      <c r="G140" s="32"/>
      <c r="H140" s="32"/>
      <c r="I140" s="32"/>
    </row>
    <row r="141" spans="2:9" ht="14.25" customHeight="1" x14ac:dyDescent="0.25">
      <c r="B141" s="15"/>
      <c r="E141" s="32"/>
      <c r="F141" s="32"/>
      <c r="G141" s="32"/>
      <c r="H141" s="32"/>
      <c r="I141" s="32"/>
    </row>
    <row r="142" spans="2:9" ht="14.25" customHeight="1" x14ac:dyDescent="0.25">
      <c r="B142" s="15"/>
      <c r="E142" s="32"/>
      <c r="F142" s="32"/>
      <c r="G142" s="32"/>
      <c r="H142" s="32"/>
      <c r="I142" s="32"/>
    </row>
    <row r="143" spans="2:9" ht="14.25" customHeight="1" x14ac:dyDescent="0.25">
      <c r="B143" s="15"/>
      <c r="E143" s="32"/>
      <c r="F143" s="32"/>
      <c r="G143" s="32"/>
      <c r="H143" s="32"/>
      <c r="I143" s="32"/>
    </row>
    <row r="144" spans="2:9" ht="14.25" customHeight="1" x14ac:dyDescent="0.25">
      <c r="B144" s="15"/>
      <c r="E144" s="32"/>
      <c r="F144" s="32"/>
      <c r="G144" s="32"/>
      <c r="H144" s="32"/>
      <c r="I144" s="32"/>
    </row>
    <row r="145" spans="2:9" ht="14.25" customHeight="1" x14ac:dyDescent="0.25">
      <c r="B145" s="15"/>
      <c r="E145" s="32"/>
      <c r="F145" s="32"/>
      <c r="G145" s="32"/>
      <c r="H145" s="32"/>
      <c r="I145" s="32"/>
    </row>
    <row r="146" spans="2:9" ht="14.25" customHeight="1" x14ac:dyDescent="0.25">
      <c r="B146" s="15"/>
      <c r="E146" s="32"/>
      <c r="F146" s="32"/>
      <c r="G146" s="32"/>
      <c r="H146" s="32"/>
      <c r="I146" s="32"/>
    </row>
    <row r="147" spans="2:9" ht="14.25" customHeight="1" x14ac:dyDescent="0.25">
      <c r="B147" s="15"/>
      <c r="E147" s="32"/>
      <c r="F147" s="32"/>
      <c r="G147" s="32"/>
      <c r="H147" s="32"/>
      <c r="I147" s="32"/>
    </row>
    <row r="148" spans="2:9" ht="14.25" customHeight="1" x14ac:dyDescent="0.25">
      <c r="B148" s="15"/>
      <c r="E148" s="32"/>
      <c r="F148" s="32"/>
      <c r="G148" s="32"/>
      <c r="H148" s="32"/>
      <c r="I148" s="32"/>
    </row>
    <row r="149" spans="2:9" ht="14.25" customHeight="1" x14ac:dyDescent="0.25">
      <c r="B149" s="15"/>
      <c r="E149" s="32"/>
      <c r="F149" s="32"/>
      <c r="G149" s="32"/>
      <c r="H149" s="32"/>
      <c r="I149" s="32"/>
    </row>
    <row r="150" spans="2:9" ht="14.25" customHeight="1" x14ac:dyDescent="0.25">
      <c r="B150" s="15"/>
      <c r="E150" s="32"/>
      <c r="F150" s="32"/>
      <c r="G150" s="32"/>
      <c r="H150" s="32"/>
      <c r="I150" s="32"/>
    </row>
    <row r="151" spans="2:9" ht="14.25" customHeight="1" x14ac:dyDescent="0.25">
      <c r="B151" s="15"/>
      <c r="E151" s="32"/>
      <c r="F151" s="32"/>
      <c r="G151" s="32"/>
      <c r="H151" s="32"/>
      <c r="I151" s="32"/>
    </row>
    <row r="152" spans="2:9" ht="14.25" customHeight="1" x14ac:dyDescent="0.25">
      <c r="B152" s="15"/>
      <c r="E152" s="32"/>
      <c r="F152" s="32"/>
      <c r="G152" s="32"/>
      <c r="H152" s="32"/>
      <c r="I152" s="32"/>
    </row>
    <row r="153" spans="2:9" ht="14.25" customHeight="1" x14ac:dyDescent="0.25">
      <c r="B153" s="15"/>
      <c r="E153" s="32"/>
      <c r="F153" s="32"/>
      <c r="G153" s="32"/>
      <c r="H153" s="32"/>
      <c r="I153" s="32"/>
    </row>
    <row r="154" spans="2:9" ht="14.25" customHeight="1" x14ac:dyDescent="0.25">
      <c r="B154" s="15"/>
      <c r="E154" s="32"/>
      <c r="F154" s="32"/>
      <c r="G154" s="32"/>
      <c r="H154" s="32"/>
      <c r="I154" s="32"/>
    </row>
    <row r="155" spans="2:9" ht="14.25" customHeight="1" x14ac:dyDescent="0.25">
      <c r="B155" s="15"/>
      <c r="E155" s="32"/>
      <c r="F155" s="32"/>
      <c r="G155" s="32"/>
      <c r="H155" s="32"/>
      <c r="I155" s="32"/>
    </row>
    <row r="156" spans="2:9" ht="14.25" customHeight="1" x14ac:dyDescent="0.25">
      <c r="B156" s="15"/>
      <c r="E156" s="32"/>
      <c r="F156" s="32"/>
      <c r="G156" s="32"/>
      <c r="H156" s="32"/>
      <c r="I156" s="32"/>
    </row>
    <row r="157" spans="2:9" ht="14.25" customHeight="1" x14ac:dyDescent="0.25">
      <c r="B157" s="15"/>
      <c r="E157" s="32"/>
      <c r="F157" s="32"/>
      <c r="G157" s="32"/>
      <c r="H157" s="32"/>
      <c r="I157" s="32"/>
    </row>
    <row r="158" spans="2:9" ht="14.25" customHeight="1" x14ac:dyDescent="0.25">
      <c r="B158" s="15"/>
      <c r="E158" s="32"/>
      <c r="F158" s="32"/>
      <c r="G158" s="32"/>
      <c r="H158" s="32"/>
      <c r="I158" s="32"/>
    </row>
    <row r="159" spans="2:9" ht="14.25" customHeight="1" x14ac:dyDescent="0.25">
      <c r="B159" s="15"/>
      <c r="E159" s="32"/>
      <c r="F159" s="32"/>
      <c r="G159" s="32"/>
      <c r="H159" s="32"/>
      <c r="I159" s="32"/>
    </row>
    <row r="160" spans="2:9" ht="14.25" customHeight="1" x14ac:dyDescent="0.25">
      <c r="B160" s="15"/>
      <c r="E160" s="32"/>
      <c r="F160" s="32"/>
      <c r="G160" s="32"/>
      <c r="H160" s="32"/>
      <c r="I160" s="32"/>
    </row>
    <row r="161" spans="2:9" ht="14.25" customHeight="1" x14ac:dyDescent="0.25">
      <c r="B161" s="15"/>
      <c r="E161" s="32"/>
      <c r="F161" s="32"/>
      <c r="G161" s="32"/>
      <c r="H161" s="32"/>
      <c r="I161" s="32"/>
    </row>
    <row r="162" spans="2:9" ht="14.25" customHeight="1" x14ac:dyDescent="0.25">
      <c r="B162" s="15"/>
      <c r="E162" s="32"/>
      <c r="F162" s="32"/>
      <c r="G162" s="32"/>
      <c r="H162" s="32"/>
      <c r="I162" s="32"/>
    </row>
    <row r="163" spans="2:9" ht="14.25" customHeight="1" x14ac:dyDescent="0.25">
      <c r="B163" s="15"/>
      <c r="E163" s="32"/>
      <c r="F163" s="32"/>
      <c r="G163" s="32"/>
      <c r="H163" s="32"/>
      <c r="I163" s="32"/>
    </row>
    <row r="164" spans="2:9" ht="14.25" customHeight="1" x14ac:dyDescent="0.25">
      <c r="B164" s="15"/>
      <c r="E164" s="32"/>
      <c r="F164" s="32"/>
      <c r="G164" s="32"/>
      <c r="H164" s="32"/>
      <c r="I164" s="32"/>
    </row>
    <row r="165" spans="2:9" ht="14.25" customHeight="1" x14ac:dyDescent="0.25">
      <c r="B165" s="15"/>
      <c r="E165" s="32"/>
      <c r="F165" s="32"/>
      <c r="G165" s="32"/>
      <c r="H165" s="32"/>
      <c r="I165" s="32"/>
    </row>
    <row r="166" spans="2:9" ht="14.25" customHeight="1" x14ac:dyDescent="0.25">
      <c r="B166" s="15"/>
      <c r="E166" s="32"/>
      <c r="F166" s="32"/>
      <c r="G166" s="32"/>
      <c r="H166" s="32"/>
      <c r="I166" s="32"/>
    </row>
    <row r="167" spans="2:9" ht="14.25" customHeight="1" x14ac:dyDescent="0.25">
      <c r="B167" s="15"/>
      <c r="E167" s="32"/>
      <c r="F167" s="32"/>
      <c r="G167" s="32"/>
      <c r="H167" s="32"/>
      <c r="I167" s="32"/>
    </row>
    <row r="168" spans="2:9" ht="14.25" customHeight="1" x14ac:dyDescent="0.25">
      <c r="B168" s="15"/>
      <c r="E168" s="32"/>
      <c r="F168" s="32"/>
      <c r="G168" s="32"/>
      <c r="H168" s="32"/>
      <c r="I168" s="32"/>
    </row>
    <row r="169" spans="2:9" ht="14.25" customHeight="1" x14ac:dyDescent="0.25">
      <c r="B169" s="15"/>
      <c r="E169" s="32"/>
      <c r="F169" s="32"/>
      <c r="G169" s="32"/>
      <c r="H169" s="32"/>
      <c r="I169" s="32"/>
    </row>
    <row r="170" spans="2:9" ht="14.25" customHeight="1" x14ac:dyDescent="0.25">
      <c r="B170" s="15"/>
      <c r="E170" s="32"/>
      <c r="F170" s="32"/>
      <c r="G170" s="32"/>
      <c r="H170" s="32"/>
      <c r="I170" s="32"/>
    </row>
    <row r="171" spans="2:9" ht="14.25" customHeight="1" x14ac:dyDescent="0.25">
      <c r="B171" s="15"/>
      <c r="E171" s="32"/>
      <c r="F171" s="32"/>
      <c r="G171" s="32"/>
      <c r="H171" s="32"/>
      <c r="I171" s="32"/>
    </row>
    <row r="172" spans="2:9" ht="14.25" customHeight="1" x14ac:dyDescent="0.25">
      <c r="B172" s="15"/>
      <c r="E172" s="32"/>
      <c r="F172" s="32"/>
      <c r="G172" s="32"/>
      <c r="H172" s="32"/>
      <c r="I172" s="32"/>
    </row>
    <row r="173" spans="2:9" ht="14.25" customHeight="1" x14ac:dyDescent="0.25">
      <c r="B173" s="15"/>
      <c r="E173" s="32"/>
      <c r="F173" s="32"/>
      <c r="G173" s="32"/>
      <c r="H173" s="32"/>
      <c r="I173" s="32"/>
    </row>
    <row r="174" spans="2:9" ht="14.25" customHeight="1" x14ac:dyDescent="0.25">
      <c r="B174" s="15"/>
      <c r="E174" s="32"/>
      <c r="F174" s="32"/>
      <c r="G174" s="32"/>
      <c r="H174" s="32"/>
      <c r="I174" s="32"/>
    </row>
    <row r="175" spans="2:9" ht="14.25" customHeight="1" x14ac:dyDescent="0.25">
      <c r="B175" s="15"/>
      <c r="E175" s="32"/>
      <c r="F175" s="32"/>
      <c r="G175" s="32"/>
      <c r="H175" s="32"/>
      <c r="I175" s="32"/>
    </row>
    <row r="176" spans="2:9" ht="14.25" customHeight="1" x14ac:dyDescent="0.25">
      <c r="B176" s="15"/>
      <c r="E176" s="32"/>
      <c r="F176" s="32"/>
      <c r="G176" s="32"/>
      <c r="H176" s="32"/>
      <c r="I176" s="32"/>
    </row>
    <row r="177" spans="2:9" ht="14.25" customHeight="1" x14ac:dyDescent="0.25">
      <c r="B177" s="15"/>
      <c r="E177" s="32"/>
      <c r="F177" s="32"/>
      <c r="G177" s="32"/>
      <c r="H177" s="32"/>
      <c r="I177" s="32"/>
    </row>
    <row r="178" spans="2:9" ht="14.25" customHeight="1" x14ac:dyDescent="0.25">
      <c r="B178" s="15"/>
      <c r="E178" s="32"/>
      <c r="F178" s="32"/>
      <c r="G178" s="32"/>
      <c r="H178" s="32"/>
      <c r="I178" s="32"/>
    </row>
    <row r="179" spans="2:9" ht="14.25" customHeight="1" x14ac:dyDescent="0.25">
      <c r="B179" s="15"/>
      <c r="E179" s="32"/>
      <c r="F179" s="32"/>
      <c r="G179" s="32"/>
      <c r="H179" s="32"/>
      <c r="I179" s="32"/>
    </row>
    <row r="180" spans="2:9" ht="14.25" customHeight="1" x14ac:dyDescent="0.25">
      <c r="B180" s="15"/>
      <c r="E180" s="32"/>
      <c r="F180" s="32"/>
      <c r="G180" s="32"/>
      <c r="H180" s="32"/>
      <c r="I180" s="32"/>
    </row>
    <row r="181" spans="2:9" ht="14.25" customHeight="1" x14ac:dyDescent="0.25">
      <c r="B181" s="15"/>
      <c r="E181" s="32"/>
      <c r="F181" s="32"/>
      <c r="G181" s="32"/>
      <c r="H181" s="32"/>
      <c r="I181" s="32"/>
    </row>
    <row r="182" spans="2:9" ht="14.25" customHeight="1" x14ac:dyDescent="0.25">
      <c r="B182" s="15"/>
      <c r="E182" s="32"/>
      <c r="F182" s="32"/>
      <c r="G182" s="32"/>
      <c r="H182" s="32"/>
      <c r="I182" s="32"/>
    </row>
    <row r="183" spans="2:9" ht="14.25" customHeight="1" x14ac:dyDescent="0.25">
      <c r="B183" s="15"/>
      <c r="E183" s="32"/>
      <c r="F183" s="32"/>
      <c r="G183" s="32"/>
      <c r="H183" s="32"/>
      <c r="I183" s="32"/>
    </row>
    <row r="184" spans="2:9" ht="14.25" customHeight="1" x14ac:dyDescent="0.25">
      <c r="B184" s="15"/>
      <c r="E184" s="32"/>
      <c r="F184" s="32"/>
      <c r="G184" s="32"/>
      <c r="H184" s="32"/>
      <c r="I184" s="32"/>
    </row>
    <row r="185" spans="2:9" ht="14.25" customHeight="1" x14ac:dyDescent="0.25">
      <c r="B185" s="15"/>
      <c r="E185" s="32"/>
      <c r="F185" s="32"/>
      <c r="G185" s="32"/>
      <c r="H185" s="32"/>
      <c r="I185" s="32"/>
    </row>
    <row r="186" spans="2:9" ht="14.25" customHeight="1" x14ac:dyDescent="0.25">
      <c r="B186" s="15"/>
      <c r="E186" s="32"/>
      <c r="F186" s="32"/>
      <c r="G186" s="32"/>
      <c r="H186" s="32"/>
      <c r="I186" s="32"/>
    </row>
    <row r="187" spans="2:9" ht="14.25" customHeight="1" x14ac:dyDescent="0.25">
      <c r="B187" s="15"/>
      <c r="E187" s="32"/>
      <c r="F187" s="32"/>
      <c r="G187" s="32"/>
      <c r="H187" s="32"/>
      <c r="I187" s="32"/>
    </row>
    <row r="188" spans="2:9" ht="14.25" customHeight="1" x14ac:dyDescent="0.25">
      <c r="B188" s="15"/>
      <c r="E188" s="32"/>
      <c r="F188" s="32"/>
      <c r="G188" s="32"/>
      <c r="H188" s="32"/>
      <c r="I188" s="32"/>
    </row>
    <row r="189" spans="2:9" ht="14.25" customHeight="1" x14ac:dyDescent="0.25">
      <c r="B189" s="15"/>
      <c r="E189" s="32"/>
      <c r="F189" s="32"/>
      <c r="G189" s="32"/>
      <c r="H189" s="32"/>
      <c r="I189" s="32"/>
    </row>
    <row r="190" spans="2:9" ht="14.25" customHeight="1" x14ac:dyDescent="0.25">
      <c r="B190" s="15"/>
      <c r="E190" s="32"/>
      <c r="F190" s="32"/>
      <c r="G190" s="32"/>
      <c r="H190" s="32"/>
      <c r="I190" s="32"/>
    </row>
    <row r="191" spans="2:9" ht="14.25" customHeight="1" x14ac:dyDescent="0.25">
      <c r="B191" s="15"/>
      <c r="E191" s="32"/>
      <c r="F191" s="32"/>
      <c r="G191" s="32"/>
      <c r="H191" s="32"/>
      <c r="I191" s="32"/>
    </row>
    <row r="192" spans="2:9" ht="14.25" customHeight="1" x14ac:dyDescent="0.25">
      <c r="B192" s="15"/>
      <c r="E192" s="32"/>
      <c r="F192" s="32"/>
      <c r="G192" s="32"/>
      <c r="H192" s="32"/>
      <c r="I192" s="32"/>
    </row>
    <row r="193" spans="2:9" ht="14.25" customHeight="1" x14ac:dyDescent="0.25">
      <c r="B193" s="15"/>
      <c r="E193" s="32"/>
      <c r="F193" s="32"/>
      <c r="G193" s="32"/>
      <c r="H193" s="32"/>
      <c r="I193" s="32"/>
    </row>
    <row r="194" spans="2:9" ht="14.25" customHeight="1" x14ac:dyDescent="0.25">
      <c r="B194" s="15"/>
      <c r="E194" s="32"/>
      <c r="F194" s="32"/>
      <c r="G194" s="32"/>
      <c r="H194" s="32"/>
      <c r="I194" s="32"/>
    </row>
    <row r="195" spans="2:9" ht="14.25" customHeight="1" x14ac:dyDescent="0.25">
      <c r="B195" s="15"/>
      <c r="E195" s="32"/>
      <c r="F195" s="32"/>
      <c r="G195" s="32"/>
      <c r="H195" s="32"/>
      <c r="I195" s="32"/>
    </row>
    <row r="196" spans="2:9" ht="14.25" customHeight="1" x14ac:dyDescent="0.25">
      <c r="B196" s="15"/>
      <c r="E196" s="32"/>
      <c r="F196" s="32"/>
      <c r="G196" s="32"/>
      <c r="H196" s="32"/>
      <c r="I196" s="32"/>
    </row>
    <row r="197" spans="2:9" ht="14.25" customHeight="1" x14ac:dyDescent="0.25">
      <c r="B197" s="15"/>
      <c r="E197" s="32"/>
      <c r="F197" s="32"/>
      <c r="G197" s="32"/>
      <c r="H197" s="32"/>
      <c r="I197" s="32"/>
    </row>
    <row r="198" spans="2:9" ht="14.25" customHeight="1" x14ac:dyDescent="0.25">
      <c r="B198" s="15"/>
      <c r="E198" s="32"/>
      <c r="F198" s="32"/>
      <c r="G198" s="32"/>
      <c r="H198" s="32"/>
      <c r="I198" s="32"/>
    </row>
    <row r="199" spans="2:9" ht="14.25" customHeight="1" x14ac:dyDescent="0.25">
      <c r="B199" s="15"/>
      <c r="E199" s="32"/>
      <c r="F199" s="32"/>
      <c r="G199" s="32"/>
      <c r="H199" s="32"/>
      <c r="I199" s="32"/>
    </row>
    <row r="200" spans="2:9" ht="14.25" customHeight="1" x14ac:dyDescent="0.25">
      <c r="B200" s="15"/>
      <c r="E200" s="32"/>
      <c r="F200" s="32"/>
      <c r="G200" s="32"/>
      <c r="H200" s="32"/>
      <c r="I200" s="32"/>
    </row>
    <row r="201" spans="2:9" ht="14.25" customHeight="1" x14ac:dyDescent="0.25">
      <c r="B201" s="15"/>
      <c r="E201" s="32"/>
      <c r="F201" s="32"/>
      <c r="G201" s="32"/>
      <c r="H201" s="32"/>
      <c r="I201" s="32"/>
    </row>
    <row r="202" spans="2:9" ht="14.25" customHeight="1" x14ac:dyDescent="0.25">
      <c r="B202" s="15"/>
      <c r="E202" s="32"/>
      <c r="F202" s="32"/>
      <c r="G202" s="32"/>
      <c r="H202" s="32"/>
      <c r="I202" s="32"/>
    </row>
    <row r="203" spans="2:9" ht="14.25" customHeight="1" x14ac:dyDescent="0.25">
      <c r="B203" s="15"/>
      <c r="E203" s="32"/>
      <c r="F203" s="32"/>
      <c r="G203" s="32"/>
      <c r="H203" s="32"/>
      <c r="I203" s="32"/>
    </row>
    <row r="204" spans="2:9" ht="14.25" customHeight="1" x14ac:dyDescent="0.25">
      <c r="B204" s="15"/>
      <c r="E204" s="32"/>
      <c r="F204" s="32"/>
      <c r="G204" s="32"/>
      <c r="H204" s="32"/>
      <c r="I204" s="32"/>
    </row>
    <row r="205" spans="2:9" ht="14.25" customHeight="1" x14ac:dyDescent="0.25">
      <c r="B205" s="15"/>
      <c r="E205" s="32"/>
      <c r="F205" s="32"/>
      <c r="G205" s="32"/>
      <c r="H205" s="32"/>
      <c r="I205" s="32"/>
    </row>
    <row r="206" spans="2:9" ht="14.25" customHeight="1" x14ac:dyDescent="0.25">
      <c r="B206" s="15"/>
      <c r="E206" s="32"/>
      <c r="F206" s="32"/>
      <c r="G206" s="32"/>
      <c r="H206" s="32"/>
      <c r="I206" s="32"/>
    </row>
    <row r="207" spans="2:9" ht="14.25" customHeight="1" x14ac:dyDescent="0.25">
      <c r="B207" s="15"/>
      <c r="E207" s="32"/>
      <c r="F207" s="32"/>
      <c r="G207" s="32"/>
      <c r="H207" s="32"/>
      <c r="I207" s="32"/>
    </row>
    <row r="208" spans="2:9" ht="14.25" customHeight="1" x14ac:dyDescent="0.25">
      <c r="B208" s="15"/>
      <c r="E208" s="32"/>
      <c r="F208" s="32"/>
      <c r="G208" s="32"/>
      <c r="H208" s="32"/>
      <c r="I208" s="32"/>
    </row>
    <row r="209" spans="2:9" ht="14.25" customHeight="1" x14ac:dyDescent="0.25">
      <c r="B209" s="15"/>
      <c r="E209" s="32"/>
      <c r="F209" s="32"/>
      <c r="G209" s="32"/>
      <c r="H209" s="32"/>
      <c r="I209" s="32"/>
    </row>
    <row r="210" spans="2:9" ht="14.25" customHeight="1" x14ac:dyDescent="0.25">
      <c r="B210" s="15"/>
      <c r="E210" s="32"/>
      <c r="F210" s="32"/>
      <c r="G210" s="32"/>
      <c r="H210" s="32"/>
      <c r="I210" s="32"/>
    </row>
    <row r="211" spans="2:9" ht="14.25" customHeight="1" x14ac:dyDescent="0.25">
      <c r="B211" s="15"/>
      <c r="E211" s="32"/>
      <c r="F211" s="32"/>
      <c r="G211" s="32"/>
      <c r="H211" s="32"/>
      <c r="I211" s="32"/>
    </row>
    <row r="212" spans="2:9" ht="14.25" customHeight="1" x14ac:dyDescent="0.25">
      <c r="B212" s="15"/>
      <c r="E212" s="32"/>
      <c r="F212" s="32"/>
      <c r="G212" s="32"/>
      <c r="H212" s="32"/>
      <c r="I212" s="32"/>
    </row>
    <row r="213" spans="2:9" ht="14.25" customHeight="1" x14ac:dyDescent="0.25">
      <c r="B213" s="15"/>
      <c r="E213" s="32"/>
      <c r="F213" s="32"/>
      <c r="G213" s="32"/>
      <c r="H213" s="32"/>
      <c r="I213" s="32"/>
    </row>
    <row r="214" spans="2:9" ht="14.25" customHeight="1" x14ac:dyDescent="0.25">
      <c r="B214" s="15"/>
      <c r="E214" s="32"/>
      <c r="F214" s="32"/>
      <c r="G214" s="32"/>
      <c r="H214" s="32"/>
      <c r="I214" s="32"/>
    </row>
    <row r="215" spans="2:9" ht="14.25" customHeight="1" x14ac:dyDescent="0.25">
      <c r="B215" s="15"/>
      <c r="E215" s="32"/>
      <c r="F215" s="32"/>
      <c r="G215" s="32"/>
      <c r="H215" s="32"/>
      <c r="I215" s="32"/>
    </row>
    <row r="216" spans="2:9" ht="14.25" customHeight="1" x14ac:dyDescent="0.25">
      <c r="B216" s="15"/>
      <c r="E216" s="32"/>
      <c r="F216" s="32"/>
      <c r="G216" s="32"/>
      <c r="H216" s="32"/>
      <c r="I216" s="32"/>
    </row>
    <row r="217" spans="2:9" ht="14.25" customHeight="1" x14ac:dyDescent="0.25">
      <c r="B217" s="15"/>
      <c r="E217" s="32"/>
      <c r="F217" s="32"/>
      <c r="G217" s="32"/>
      <c r="H217" s="32"/>
      <c r="I217" s="32"/>
    </row>
    <row r="218" spans="2:9" ht="14.25" customHeight="1" x14ac:dyDescent="0.25">
      <c r="B218" s="15"/>
      <c r="E218" s="32"/>
      <c r="F218" s="32"/>
      <c r="G218" s="32"/>
      <c r="H218" s="32"/>
      <c r="I218" s="32"/>
    </row>
    <row r="219" spans="2:9" ht="14.25" customHeight="1" x14ac:dyDescent="0.25">
      <c r="B219" s="15"/>
      <c r="E219" s="32"/>
      <c r="F219" s="32"/>
      <c r="G219" s="32"/>
      <c r="H219" s="32"/>
      <c r="I219" s="32"/>
    </row>
    <row r="220" spans="2:9" ht="14.25" customHeight="1" x14ac:dyDescent="0.25">
      <c r="B220" s="15"/>
      <c r="E220" s="32"/>
      <c r="F220" s="32"/>
      <c r="G220" s="32"/>
      <c r="H220" s="32"/>
      <c r="I220" s="32"/>
    </row>
    <row r="221" spans="2:9" ht="14.25" customHeight="1" x14ac:dyDescent="0.25">
      <c r="B221" s="15"/>
      <c r="E221" s="32"/>
      <c r="F221" s="32"/>
      <c r="G221" s="32"/>
      <c r="H221" s="32"/>
      <c r="I221" s="32"/>
    </row>
    <row r="222" spans="2:9" ht="14.25" customHeight="1" x14ac:dyDescent="0.25">
      <c r="B222" s="15"/>
      <c r="E222" s="32"/>
      <c r="F222" s="32"/>
      <c r="G222" s="32"/>
      <c r="H222" s="32"/>
      <c r="I222" s="32"/>
    </row>
    <row r="223" spans="2:9" ht="14.25" customHeight="1" x14ac:dyDescent="0.25">
      <c r="B223" s="15"/>
      <c r="E223" s="32"/>
      <c r="F223" s="32"/>
      <c r="G223" s="32"/>
      <c r="H223" s="32"/>
      <c r="I223" s="32"/>
    </row>
    <row r="224" spans="2:9" ht="14.25" customHeight="1" x14ac:dyDescent="0.25">
      <c r="B224" s="15"/>
      <c r="E224" s="32"/>
      <c r="F224" s="32"/>
      <c r="G224" s="32"/>
      <c r="H224" s="32"/>
      <c r="I224" s="32"/>
    </row>
    <row r="225" spans="2:9" ht="14.25" customHeight="1" x14ac:dyDescent="0.25">
      <c r="B225" s="15"/>
      <c r="E225" s="32"/>
      <c r="F225" s="32"/>
      <c r="G225" s="32"/>
      <c r="H225" s="32"/>
      <c r="I225" s="32"/>
    </row>
    <row r="226" spans="2:9" ht="14.25" customHeight="1" x14ac:dyDescent="0.25">
      <c r="B226" s="15"/>
      <c r="E226" s="32"/>
      <c r="F226" s="32"/>
      <c r="G226" s="32"/>
      <c r="H226" s="32"/>
      <c r="I226" s="32"/>
    </row>
    <row r="227" spans="2:9" ht="14.25" customHeight="1" x14ac:dyDescent="0.25">
      <c r="B227" s="15"/>
      <c r="E227" s="32"/>
      <c r="F227" s="32"/>
      <c r="G227" s="32"/>
      <c r="H227" s="32"/>
      <c r="I227" s="32"/>
    </row>
    <row r="228" spans="2:9" ht="14.25" customHeight="1" x14ac:dyDescent="0.25">
      <c r="B228" s="15"/>
      <c r="E228" s="32"/>
      <c r="F228" s="32"/>
      <c r="G228" s="32"/>
      <c r="H228" s="32"/>
      <c r="I228" s="32"/>
    </row>
    <row r="229" spans="2:9" ht="14.25" customHeight="1" x14ac:dyDescent="0.25">
      <c r="B229" s="15"/>
      <c r="E229" s="32"/>
      <c r="F229" s="32"/>
      <c r="G229" s="32"/>
      <c r="H229" s="32"/>
      <c r="I229" s="32"/>
    </row>
    <row r="230" spans="2:9" ht="14.25" customHeight="1" x14ac:dyDescent="0.25">
      <c r="B230" s="15"/>
      <c r="E230" s="32"/>
      <c r="F230" s="32"/>
      <c r="G230" s="32"/>
      <c r="H230" s="32"/>
      <c r="I230" s="32"/>
    </row>
    <row r="231" spans="2:9" ht="14.25" customHeight="1" x14ac:dyDescent="0.25">
      <c r="B231" s="15"/>
      <c r="E231" s="32"/>
      <c r="F231" s="32"/>
      <c r="G231" s="32"/>
      <c r="H231" s="32"/>
      <c r="I231" s="32"/>
    </row>
    <row r="232" spans="2:9" ht="14.25" customHeight="1" x14ac:dyDescent="0.25">
      <c r="B232" s="15"/>
      <c r="E232" s="32"/>
      <c r="F232" s="32"/>
      <c r="G232" s="32"/>
      <c r="H232" s="32"/>
      <c r="I232" s="32"/>
    </row>
    <row r="233" spans="2:9" ht="14.25" customHeight="1" x14ac:dyDescent="0.25">
      <c r="B233" s="15"/>
      <c r="E233" s="32"/>
      <c r="F233" s="32"/>
      <c r="G233" s="32"/>
      <c r="H233" s="32"/>
      <c r="I233" s="32"/>
    </row>
    <row r="234" spans="2:9" ht="14.25" customHeight="1" x14ac:dyDescent="0.25">
      <c r="B234" s="15"/>
      <c r="E234" s="32"/>
      <c r="F234" s="32"/>
      <c r="G234" s="32"/>
      <c r="H234" s="32"/>
      <c r="I234" s="32"/>
    </row>
    <row r="235" spans="2:9" ht="14.25" customHeight="1" x14ac:dyDescent="0.25">
      <c r="B235" s="15"/>
      <c r="E235" s="32"/>
      <c r="F235" s="32"/>
      <c r="G235" s="32"/>
      <c r="H235" s="32"/>
      <c r="I235" s="32"/>
    </row>
    <row r="236" spans="2:9" ht="14.25" customHeight="1" x14ac:dyDescent="0.25">
      <c r="B236" s="15"/>
      <c r="E236" s="32"/>
      <c r="F236" s="32"/>
      <c r="G236" s="32"/>
      <c r="H236" s="32"/>
      <c r="I236" s="32"/>
    </row>
    <row r="237" spans="2:9" ht="14.25" customHeight="1" x14ac:dyDescent="0.25">
      <c r="B237" s="15"/>
      <c r="E237" s="32"/>
      <c r="F237" s="32"/>
      <c r="G237" s="32"/>
      <c r="H237" s="32"/>
      <c r="I237" s="32"/>
    </row>
    <row r="238" spans="2:9" ht="14.25" customHeight="1" x14ac:dyDescent="0.25">
      <c r="B238" s="15"/>
      <c r="E238" s="32"/>
      <c r="F238" s="32"/>
      <c r="G238" s="32"/>
      <c r="H238" s="32"/>
      <c r="I238" s="32"/>
    </row>
    <row r="239" spans="2:9" ht="14.25" customHeight="1" x14ac:dyDescent="0.25">
      <c r="B239" s="15"/>
      <c r="E239" s="32"/>
      <c r="F239" s="32"/>
      <c r="G239" s="32"/>
      <c r="H239" s="32"/>
      <c r="I239" s="32"/>
    </row>
    <row r="240" spans="2:9" ht="14.25" customHeight="1" x14ac:dyDescent="0.25">
      <c r="B240" s="15"/>
      <c r="E240" s="32"/>
      <c r="F240" s="32"/>
      <c r="G240" s="32"/>
      <c r="H240" s="32"/>
      <c r="I240" s="32"/>
    </row>
    <row r="241" spans="2:9" ht="14.25" customHeight="1" x14ac:dyDescent="0.25">
      <c r="B241" s="15"/>
      <c r="E241" s="32"/>
      <c r="F241" s="32"/>
      <c r="G241" s="32"/>
      <c r="H241" s="32"/>
      <c r="I241" s="32"/>
    </row>
    <row r="242" spans="2:9" ht="14.25" customHeight="1" x14ac:dyDescent="0.25">
      <c r="B242" s="15"/>
      <c r="E242" s="32"/>
      <c r="F242" s="32"/>
      <c r="G242" s="32"/>
      <c r="H242" s="32"/>
      <c r="I242" s="32"/>
    </row>
    <row r="243" spans="2:9" ht="14.25" customHeight="1" x14ac:dyDescent="0.25">
      <c r="B243" s="15"/>
      <c r="E243" s="32"/>
      <c r="F243" s="32"/>
      <c r="G243" s="32"/>
      <c r="H243" s="32"/>
      <c r="I243" s="32"/>
    </row>
    <row r="244" spans="2:9" ht="14.25" customHeight="1" x14ac:dyDescent="0.25">
      <c r="B244" s="15"/>
      <c r="E244" s="32"/>
      <c r="F244" s="32"/>
      <c r="G244" s="32"/>
      <c r="H244" s="32"/>
      <c r="I244" s="32"/>
    </row>
    <row r="245" spans="2:9" ht="14.25" customHeight="1" x14ac:dyDescent="0.25">
      <c r="B245" s="15"/>
      <c r="E245" s="32"/>
      <c r="F245" s="32"/>
      <c r="G245" s="32"/>
      <c r="H245" s="32"/>
      <c r="I245" s="32"/>
    </row>
    <row r="246" spans="2:9" ht="14.25" customHeight="1" x14ac:dyDescent="0.25">
      <c r="B246" s="15"/>
      <c r="E246" s="32"/>
      <c r="F246" s="32"/>
      <c r="G246" s="32"/>
      <c r="H246" s="32"/>
      <c r="I246" s="32"/>
    </row>
    <row r="247" spans="2:9" ht="14.25" customHeight="1" x14ac:dyDescent="0.25">
      <c r="B247" s="15"/>
      <c r="E247" s="32"/>
      <c r="F247" s="32"/>
      <c r="G247" s="32"/>
      <c r="H247" s="32"/>
      <c r="I247" s="32"/>
    </row>
    <row r="248" spans="2:9" ht="14.25" customHeight="1" x14ac:dyDescent="0.25">
      <c r="B248" s="15"/>
      <c r="E248" s="32"/>
      <c r="F248" s="32"/>
      <c r="G248" s="32"/>
      <c r="H248" s="32"/>
      <c r="I248" s="32"/>
    </row>
    <row r="249" spans="2:9" ht="14.25" customHeight="1" x14ac:dyDescent="0.25">
      <c r="B249" s="15"/>
      <c r="E249" s="32"/>
      <c r="F249" s="32"/>
      <c r="G249" s="32"/>
      <c r="H249" s="32"/>
      <c r="I249" s="32"/>
    </row>
    <row r="250" spans="2:9" ht="14.25" customHeight="1" x14ac:dyDescent="0.25">
      <c r="B250" s="15"/>
      <c r="E250" s="32"/>
      <c r="F250" s="32"/>
      <c r="G250" s="32"/>
      <c r="H250" s="32"/>
      <c r="I250" s="32"/>
    </row>
    <row r="251" spans="2:9" ht="14.25" customHeight="1" x14ac:dyDescent="0.25">
      <c r="B251" s="15"/>
      <c r="E251" s="32"/>
      <c r="F251" s="32"/>
      <c r="G251" s="32"/>
      <c r="H251" s="32"/>
      <c r="I251" s="32"/>
    </row>
    <row r="252" spans="2:9" ht="14.25" customHeight="1" x14ac:dyDescent="0.25">
      <c r="B252" s="15"/>
      <c r="E252" s="32"/>
      <c r="F252" s="32"/>
      <c r="G252" s="32"/>
      <c r="H252" s="32"/>
      <c r="I252" s="32"/>
    </row>
    <row r="253" spans="2:9" ht="14.25" customHeight="1" x14ac:dyDescent="0.25">
      <c r="B253" s="15"/>
      <c r="E253" s="32"/>
      <c r="F253" s="32"/>
      <c r="G253" s="32"/>
      <c r="H253" s="32"/>
      <c r="I253" s="32"/>
    </row>
    <row r="254" spans="2:9" ht="14.25" customHeight="1" x14ac:dyDescent="0.25">
      <c r="B254" s="15"/>
      <c r="E254" s="32"/>
      <c r="F254" s="32"/>
      <c r="G254" s="32"/>
      <c r="H254" s="32"/>
      <c r="I254" s="32"/>
    </row>
    <row r="255" spans="2:9" ht="14.25" customHeight="1" x14ac:dyDescent="0.25">
      <c r="B255" s="15"/>
      <c r="E255" s="32"/>
      <c r="F255" s="32"/>
      <c r="G255" s="32"/>
      <c r="H255" s="32"/>
      <c r="I255" s="32"/>
    </row>
    <row r="256" spans="2:9" ht="14.25" customHeight="1" x14ac:dyDescent="0.25">
      <c r="B256" s="15"/>
      <c r="E256" s="32"/>
      <c r="F256" s="32"/>
      <c r="G256" s="32"/>
      <c r="H256" s="32"/>
      <c r="I256" s="32"/>
    </row>
    <row r="257" spans="2:9" ht="14.25" customHeight="1" x14ac:dyDescent="0.25">
      <c r="B257" s="15"/>
      <c r="E257" s="32"/>
      <c r="F257" s="32"/>
      <c r="G257" s="32"/>
      <c r="H257" s="32"/>
      <c r="I257" s="32"/>
    </row>
    <row r="258" spans="2:9" ht="14.25" customHeight="1" x14ac:dyDescent="0.25">
      <c r="B258" s="15"/>
      <c r="E258" s="32"/>
      <c r="F258" s="32"/>
      <c r="G258" s="32"/>
      <c r="H258" s="32"/>
      <c r="I258" s="32"/>
    </row>
    <row r="259" spans="2:9" ht="14.25" customHeight="1" x14ac:dyDescent="0.25">
      <c r="B259" s="15"/>
      <c r="E259" s="32"/>
      <c r="F259" s="32"/>
      <c r="G259" s="32"/>
      <c r="H259" s="32"/>
      <c r="I259" s="32"/>
    </row>
    <row r="260" spans="2:9" ht="14.25" customHeight="1" x14ac:dyDescent="0.25">
      <c r="B260" s="15"/>
      <c r="E260" s="32"/>
      <c r="F260" s="32"/>
      <c r="G260" s="32"/>
      <c r="H260" s="32"/>
      <c r="I260" s="32"/>
    </row>
    <row r="261" spans="2:9" ht="14.25" customHeight="1" x14ac:dyDescent="0.25">
      <c r="B261" s="15"/>
      <c r="E261" s="32"/>
      <c r="F261" s="32"/>
      <c r="G261" s="32"/>
      <c r="H261" s="32"/>
      <c r="I261" s="32"/>
    </row>
    <row r="262" spans="2:9" ht="14.25" customHeight="1" x14ac:dyDescent="0.25">
      <c r="B262" s="15"/>
      <c r="E262" s="32"/>
      <c r="F262" s="32"/>
      <c r="G262" s="32"/>
      <c r="H262" s="32"/>
      <c r="I262" s="32"/>
    </row>
    <row r="263" spans="2:9" ht="14.25" customHeight="1" x14ac:dyDescent="0.25">
      <c r="B263" s="15"/>
      <c r="E263" s="32"/>
      <c r="F263" s="32"/>
      <c r="G263" s="32"/>
      <c r="H263" s="32"/>
      <c r="I263" s="32"/>
    </row>
    <row r="264" spans="2:9" ht="14.25" customHeight="1" x14ac:dyDescent="0.25">
      <c r="B264" s="15"/>
      <c r="E264" s="32"/>
      <c r="F264" s="32"/>
      <c r="G264" s="32"/>
      <c r="H264" s="32"/>
      <c r="I264" s="32"/>
    </row>
    <row r="265" spans="2:9" ht="14.25" customHeight="1" x14ac:dyDescent="0.25">
      <c r="B265" s="15"/>
      <c r="E265" s="32"/>
      <c r="F265" s="32"/>
      <c r="G265" s="32"/>
      <c r="H265" s="32"/>
      <c r="I265" s="32"/>
    </row>
    <row r="266" spans="2:9" ht="14.25" customHeight="1" x14ac:dyDescent="0.25">
      <c r="B266" s="15"/>
      <c r="E266" s="32"/>
      <c r="F266" s="32"/>
      <c r="G266" s="32"/>
      <c r="H266" s="32"/>
      <c r="I266" s="32"/>
    </row>
    <row r="267" spans="2:9" ht="14.25" customHeight="1" x14ac:dyDescent="0.25">
      <c r="B267" s="15"/>
      <c r="E267" s="32"/>
      <c r="F267" s="32"/>
      <c r="G267" s="32"/>
      <c r="H267" s="32"/>
      <c r="I267" s="32"/>
    </row>
    <row r="268" spans="2:9" ht="14.25" customHeight="1" x14ac:dyDescent="0.25">
      <c r="B268" s="15"/>
      <c r="E268" s="32"/>
      <c r="F268" s="32"/>
      <c r="G268" s="32"/>
      <c r="H268" s="32"/>
      <c r="I268" s="32"/>
    </row>
    <row r="269" spans="2:9" ht="14.25" customHeight="1" x14ac:dyDescent="0.25">
      <c r="B269" s="15"/>
      <c r="E269" s="32"/>
      <c r="F269" s="32"/>
      <c r="G269" s="32"/>
      <c r="H269" s="32"/>
      <c r="I269" s="32"/>
    </row>
    <row r="270" spans="2:9" ht="14.25" customHeight="1" x14ac:dyDescent="0.25">
      <c r="B270" s="15"/>
      <c r="E270" s="32"/>
      <c r="F270" s="32"/>
      <c r="G270" s="32"/>
      <c r="H270" s="32"/>
      <c r="I270" s="32"/>
    </row>
    <row r="271" spans="2:9" ht="14.25" customHeight="1" x14ac:dyDescent="0.25">
      <c r="B271" s="15"/>
      <c r="E271" s="32"/>
      <c r="F271" s="32"/>
      <c r="G271" s="32"/>
      <c r="H271" s="32"/>
      <c r="I271" s="32"/>
    </row>
    <row r="272" spans="2:9" ht="14.25" customHeight="1" x14ac:dyDescent="0.25">
      <c r="B272" s="15"/>
      <c r="E272" s="32"/>
      <c r="F272" s="32"/>
      <c r="G272" s="32"/>
      <c r="H272" s="32"/>
      <c r="I272" s="32"/>
    </row>
    <row r="273" spans="2:9" ht="14.25" customHeight="1" x14ac:dyDescent="0.25">
      <c r="B273" s="15"/>
      <c r="E273" s="32"/>
      <c r="F273" s="32"/>
      <c r="G273" s="32"/>
      <c r="H273" s="32"/>
      <c r="I273" s="32"/>
    </row>
    <row r="274" spans="2:9" ht="14.25" customHeight="1" x14ac:dyDescent="0.25">
      <c r="B274" s="15"/>
      <c r="E274" s="32"/>
      <c r="F274" s="32"/>
      <c r="G274" s="32"/>
      <c r="H274" s="32"/>
      <c r="I274" s="32"/>
    </row>
    <row r="275" spans="2:9" ht="14.25" customHeight="1" x14ac:dyDescent="0.25">
      <c r="B275" s="15"/>
      <c r="E275" s="32"/>
      <c r="F275" s="32"/>
      <c r="G275" s="32"/>
      <c r="H275" s="32"/>
      <c r="I275" s="32"/>
    </row>
    <row r="276" spans="2:9" ht="14.25" customHeight="1" x14ac:dyDescent="0.25">
      <c r="B276" s="15"/>
      <c r="E276" s="32"/>
      <c r="F276" s="32"/>
      <c r="G276" s="32"/>
      <c r="H276" s="32"/>
      <c r="I276" s="32"/>
    </row>
    <row r="277" spans="2:9" ht="14.25" customHeight="1" x14ac:dyDescent="0.25">
      <c r="B277" s="15"/>
      <c r="E277" s="32"/>
      <c r="F277" s="32"/>
      <c r="G277" s="32"/>
      <c r="H277" s="32"/>
      <c r="I277" s="32"/>
    </row>
    <row r="278" spans="2:9" ht="14.25" customHeight="1" x14ac:dyDescent="0.25">
      <c r="B278" s="15"/>
      <c r="E278" s="32"/>
      <c r="F278" s="32"/>
      <c r="G278" s="32"/>
      <c r="H278" s="32"/>
      <c r="I278" s="32"/>
    </row>
    <row r="279" spans="2:9" ht="14.25" customHeight="1" x14ac:dyDescent="0.25">
      <c r="B279" s="15"/>
      <c r="E279" s="32"/>
      <c r="F279" s="32"/>
      <c r="G279" s="32"/>
      <c r="H279" s="32"/>
      <c r="I279" s="32"/>
    </row>
    <row r="280" spans="2:9" ht="14.25" customHeight="1" x14ac:dyDescent="0.25">
      <c r="B280" s="15"/>
      <c r="E280" s="32"/>
      <c r="F280" s="32"/>
      <c r="G280" s="32"/>
      <c r="H280" s="32"/>
      <c r="I280" s="32"/>
    </row>
    <row r="281" spans="2:9" ht="14.25" customHeight="1" x14ac:dyDescent="0.25">
      <c r="B281" s="15"/>
      <c r="E281" s="32"/>
      <c r="F281" s="32"/>
      <c r="G281" s="32"/>
      <c r="H281" s="32"/>
      <c r="I281" s="32"/>
    </row>
    <row r="282" spans="2:9" ht="14.25" customHeight="1" x14ac:dyDescent="0.25">
      <c r="B282" s="15"/>
      <c r="E282" s="32"/>
      <c r="F282" s="32"/>
      <c r="G282" s="32"/>
      <c r="H282" s="32"/>
      <c r="I282" s="32"/>
    </row>
    <row r="283" spans="2:9" ht="14.25" customHeight="1" x14ac:dyDescent="0.25">
      <c r="B283" s="15"/>
      <c r="E283" s="32"/>
      <c r="F283" s="32"/>
      <c r="G283" s="32"/>
      <c r="H283" s="32"/>
      <c r="I283" s="32"/>
    </row>
    <row r="284" spans="2:9" ht="14.25" customHeight="1" x14ac:dyDescent="0.25">
      <c r="B284" s="15"/>
      <c r="E284" s="32"/>
      <c r="F284" s="32"/>
      <c r="G284" s="32"/>
      <c r="H284" s="32"/>
      <c r="I284" s="32"/>
    </row>
    <row r="285" spans="2:9" ht="14.25" customHeight="1" x14ac:dyDescent="0.25">
      <c r="B285" s="15"/>
      <c r="E285" s="32"/>
      <c r="F285" s="32"/>
      <c r="G285" s="32"/>
      <c r="H285" s="32"/>
      <c r="I285" s="32"/>
    </row>
    <row r="286" spans="2:9" ht="14.25" customHeight="1" x14ac:dyDescent="0.25">
      <c r="B286" s="15"/>
      <c r="E286" s="32"/>
      <c r="F286" s="32"/>
      <c r="G286" s="32"/>
      <c r="H286" s="32"/>
      <c r="I286" s="32"/>
    </row>
    <row r="287" spans="2:9" ht="14.25" customHeight="1" x14ac:dyDescent="0.25">
      <c r="B287" s="15"/>
      <c r="E287" s="32"/>
      <c r="F287" s="32"/>
      <c r="G287" s="32"/>
      <c r="H287" s="32"/>
      <c r="I287" s="32"/>
    </row>
    <row r="288" spans="2:9" ht="14.25" customHeight="1" x14ac:dyDescent="0.25">
      <c r="B288" s="15"/>
      <c r="E288" s="32"/>
      <c r="F288" s="32"/>
      <c r="G288" s="32"/>
      <c r="H288" s="32"/>
      <c r="I288" s="32"/>
    </row>
    <row r="289" spans="2:9" ht="14.25" customHeight="1" x14ac:dyDescent="0.25">
      <c r="B289" s="15"/>
      <c r="E289" s="32"/>
      <c r="F289" s="32"/>
      <c r="G289" s="32"/>
      <c r="H289" s="32"/>
      <c r="I289" s="32"/>
    </row>
    <row r="290" spans="2:9" ht="14.25" customHeight="1" x14ac:dyDescent="0.25">
      <c r="B290" s="15"/>
      <c r="E290" s="32"/>
      <c r="F290" s="32"/>
      <c r="G290" s="32"/>
      <c r="H290" s="32"/>
      <c r="I290" s="32"/>
    </row>
    <row r="291" spans="2:9" ht="14.25" customHeight="1" x14ac:dyDescent="0.25">
      <c r="B291" s="15"/>
      <c r="E291" s="32"/>
      <c r="F291" s="32"/>
      <c r="G291" s="32"/>
      <c r="H291" s="32"/>
      <c r="I291" s="32"/>
    </row>
    <row r="292" spans="2:9" ht="14.25" customHeight="1" x14ac:dyDescent="0.25">
      <c r="B292" s="15"/>
      <c r="E292" s="32"/>
      <c r="F292" s="32"/>
      <c r="G292" s="32"/>
      <c r="H292" s="32"/>
      <c r="I292" s="32"/>
    </row>
    <row r="293" spans="2:9" ht="14.25" customHeight="1" x14ac:dyDescent="0.25">
      <c r="B293" s="15"/>
      <c r="E293" s="32"/>
      <c r="F293" s="32"/>
      <c r="G293" s="32"/>
      <c r="H293" s="32"/>
      <c r="I293" s="32"/>
    </row>
    <row r="294" spans="2:9" ht="14.25" customHeight="1" x14ac:dyDescent="0.25">
      <c r="B294" s="15"/>
      <c r="E294" s="32"/>
      <c r="F294" s="32"/>
      <c r="G294" s="32"/>
      <c r="H294" s="32"/>
      <c r="I294" s="32"/>
    </row>
    <row r="295" spans="2:9" ht="14.25" customHeight="1" x14ac:dyDescent="0.25">
      <c r="B295" s="15"/>
      <c r="E295" s="32"/>
      <c r="F295" s="32"/>
      <c r="G295" s="32"/>
      <c r="H295" s="32"/>
      <c r="I295" s="32"/>
    </row>
    <row r="296" spans="2:9" ht="14.25" customHeight="1" x14ac:dyDescent="0.25">
      <c r="B296" s="15"/>
      <c r="E296" s="32"/>
      <c r="F296" s="32"/>
      <c r="G296" s="32"/>
      <c r="H296" s="32"/>
      <c r="I296" s="32"/>
    </row>
    <row r="297" spans="2:9" ht="14.25" customHeight="1" x14ac:dyDescent="0.25">
      <c r="B297" s="15"/>
      <c r="E297" s="32"/>
      <c r="F297" s="32"/>
      <c r="G297" s="32"/>
      <c r="H297" s="32"/>
      <c r="I297" s="32"/>
    </row>
    <row r="298" spans="2:9" ht="14.25" customHeight="1" x14ac:dyDescent="0.25">
      <c r="B298" s="15"/>
      <c r="E298" s="32"/>
      <c r="F298" s="32"/>
      <c r="G298" s="32"/>
      <c r="H298" s="32"/>
      <c r="I298" s="32"/>
    </row>
    <row r="299" spans="2:9" ht="14.25" customHeight="1" x14ac:dyDescent="0.25">
      <c r="B299" s="15"/>
      <c r="E299" s="32"/>
      <c r="F299" s="32"/>
      <c r="G299" s="32"/>
      <c r="H299" s="32"/>
      <c r="I299" s="32"/>
    </row>
    <row r="300" spans="2:9" ht="14.25" customHeight="1" x14ac:dyDescent="0.25">
      <c r="B300" s="15"/>
      <c r="E300" s="32"/>
      <c r="F300" s="32"/>
      <c r="G300" s="32"/>
      <c r="H300" s="32"/>
      <c r="I300" s="32"/>
    </row>
    <row r="301" spans="2:9" ht="14.25" customHeight="1" x14ac:dyDescent="0.25">
      <c r="B301" s="15"/>
      <c r="E301" s="32"/>
      <c r="F301" s="32"/>
      <c r="G301" s="32"/>
      <c r="H301" s="32"/>
      <c r="I301" s="32"/>
    </row>
    <row r="302" spans="2:9" ht="14.25" customHeight="1" x14ac:dyDescent="0.25">
      <c r="B302" s="15"/>
      <c r="E302" s="32"/>
      <c r="F302" s="32"/>
      <c r="G302" s="32"/>
      <c r="H302" s="32"/>
      <c r="I302" s="32"/>
    </row>
    <row r="303" spans="2:9" ht="14.25" customHeight="1" x14ac:dyDescent="0.25">
      <c r="B303" s="15"/>
      <c r="E303" s="32"/>
      <c r="F303" s="32"/>
      <c r="G303" s="32"/>
      <c r="H303" s="32"/>
      <c r="I303" s="32"/>
    </row>
    <row r="304" spans="2:9" ht="14.25" customHeight="1" x14ac:dyDescent="0.25">
      <c r="B304" s="15"/>
      <c r="E304" s="32"/>
      <c r="F304" s="32"/>
      <c r="G304" s="32"/>
      <c r="H304" s="32"/>
      <c r="I304" s="32"/>
    </row>
    <row r="305" spans="2:9" ht="14.25" customHeight="1" x14ac:dyDescent="0.25">
      <c r="B305" s="15"/>
      <c r="E305" s="32"/>
      <c r="F305" s="32"/>
      <c r="G305" s="32"/>
      <c r="H305" s="32"/>
      <c r="I305" s="32"/>
    </row>
    <row r="306" spans="2:9" ht="14.25" customHeight="1" x14ac:dyDescent="0.25">
      <c r="B306" s="15"/>
      <c r="E306" s="32"/>
      <c r="F306" s="32"/>
      <c r="G306" s="32"/>
      <c r="H306" s="32"/>
      <c r="I306" s="32"/>
    </row>
    <row r="307" spans="2:9" ht="14.25" customHeight="1" x14ac:dyDescent="0.25">
      <c r="B307" s="15"/>
      <c r="E307" s="32"/>
      <c r="F307" s="32"/>
      <c r="G307" s="32"/>
      <c r="H307" s="32"/>
      <c r="I307" s="32"/>
    </row>
    <row r="308" spans="2:9" ht="14.25" customHeight="1" x14ac:dyDescent="0.25">
      <c r="B308" s="15"/>
      <c r="E308" s="32"/>
      <c r="F308" s="32"/>
      <c r="G308" s="32"/>
      <c r="H308" s="32"/>
      <c r="I308" s="32"/>
    </row>
    <row r="309" spans="2:9" ht="14.25" customHeight="1" x14ac:dyDescent="0.25">
      <c r="B309" s="15"/>
      <c r="E309" s="32"/>
      <c r="F309" s="32"/>
      <c r="G309" s="32"/>
      <c r="H309" s="32"/>
      <c r="I309" s="32"/>
    </row>
    <row r="310" spans="2:9" ht="14.25" customHeight="1" x14ac:dyDescent="0.25">
      <c r="B310" s="15"/>
      <c r="E310" s="32"/>
      <c r="F310" s="32"/>
      <c r="G310" s="32"/>
      <c r="H310" s="32"/>
      <c r="I310" s="32"/>
    </row>
    <row r="311" spans="2:9" ht="14.25" customHeight="1" x14ac:dyDescent="0.25">
      <c r="B311" s="15"/>
      <c r="E311" s="32"/>
      <c r="F311" s="32"/>
      <c r="G311" s="32"/>
      <c r="H311" s="32"/>
      <c r="I311" s="32"/>
    </row>
    <row r="312" spans="2:9" ht="14.25" customHeight="1" x14ac:dyDescent="0.25">
      <c r="B312" s="15"/>
      <c r="E312" s="32"/>
      <c r="F312" s="32"/>
      <c r="G312" s="32"/>
      <c r="H312" s="32"/>
      <c r="I312" s="32"/>
    </row>
    <row r="313" spans="2:9" ht="14.25" customHeight="1" x14ac:dyDescent="0.25">
      <c r="B313" s="15"/>
      <c r="E313" s="32"/>
      <c r="F313" s="32"/>
      <c r="G313" s="32"/>
      <c r="H313" s="32"/>
      <c r="I313" s="32"/>
    </row>
    <row r="314" spans="2:9" ht="14.25" customHeight="1" x14ac:dyDescent="0.25">
      <c r="B314" s="15"/>
      <c r="E314" s="32"/>
      <c r="F314" s="32"/>
      <c r="G314" s="32"/>
      <c r="H314" s="32"/>
      <c r="I314" s="32"/>
    </row>
    <row r="315" spans="2:9" ht="14.25" customHeight="1" x14ac:dyDescent="0.25">
      <c r="B315" s="15"/>
      <c r="E315" s="32"/>
      <c r="F315" s="32"/>
      <c r="G315" s="32"/>
      <c r="H315" s="32"/>
      <c r="I315" s="32"/>
    </row>
    <row r="316" spans="2:9" ht="14.25" customHeight="1" x14ac:dyDescent="0.25">
      <c r="B316" s="15"/>
      <c r="E316" s="32"/>
      <c r="F316" s="32"/>
      <c r="G316" s="32"/>
      <c r="H316" s="32"/>
      <c r="I316" s="32"/>
    </row>
    <row r="317" spans="2:9" ht="14.25" customHeight="1" x14ac:dyDescent="0.25">
      <c r="B317" s="15"/>
      <c r="E317" s="32"/>
      <c r="F317" s="32"/>
      <c r="G317" s="32"/>
      <c r="H317" s="32"/>
      <c r="I317" s="32"/>
    </row>
    <row r="318" spans="2:9" ht="14.25" customHeight="1" x14ac:dyDescent="0.25">
      <c r="B318" s="15"/>
      <c r="E318" s="32"/>
      <c r="F318" s="32"/>
      <c r="G318" s="32"/>
      <c r="H318" s="32"/>
      <c r="I318" s="32"/>
    </row>
    <row r="319" spans="2:9" ht="14.25" customHeight="1" x14ac:dyDescent="0.25">
      <c r="B319" s="15"/>
      <c r="E319" s="32"/>
      <c r="F319" s="32"/>
      <c r="G319" s="32"/>
      <c r="H319" s="32"/>
      <c r="I319" s="32"/>
    </row>
    <row r="320" spans="2:9" ht="14.25" customHeight="1" x14ac:dyDescent="0.25">
      <c r="B320" s="15"/>
      <c r="E320" s="32"/>
      <c r="F320" s="32"/>
      <c r="G320" s="32"/>
      <c r="H320" s="32"/>
      <c r="I320" s="32"/>
    </row>
    <row r="321" spans="2:9" ht="14.25" customHeight="1" x14ac:dyDescent="0.25">
      <c r="B321" s="15"/>
      <c r="E321" s="32"/>
      <c r="F321" s="32"/>
      <c r="G321" s="32"/>
      <c r="H321" s="32"/>
      <c r="I321" s="32"/>
    </row>
    <row r="322" spans="2:9" ht="14.25" customHeight="1" x14ac:dyDescent="0.25">
      <c r="B322" s="15"/>
      <c r="E322" s="32"/>
      <c r="F322" s="32"/>
      <c r="G322" s="32"/>
      <c r="H322" s="32"/>
      <c r="I322" s="32"/>
    </row>
    <row r="323" spans="2:9" ht="14.25" customHeight="1" x14ac:dyDescent="0.25">
      <c r="B323" s="15"/>
      <c r="E323" s="32"/>
      <c r="F323" s="32"/>
      <c r="G323" s="32"/>
      <c r="H323" s="32"/>
      <c r="I323" s="32"/>
    </row>
    <row r="324" spans="2:9" ht="14.25" customHeight="1" x14ac:dyDescent="0.25">
      <c r="B324" s="15"/>
      <c r="E324" s="32"/>
      <c r="F324" s="32"/>
      <c r="G324" s="32"/>
      <c r="H324" s="32"/>
      <c r="I324" s="32"/>
    </row>
    <row r="325" spans="2:9" ht="14.25" customHeight="1" x14ac:dyDescent="0.25">
      <c r="B325" s="15"/>
      <c r="E325" s="32"/>
      <c r="F325" s="32"/>
      <c r="G325" s="32"/>
      <c r="H325" s="32"/>
      <c r="I325" s="32"/>
    </row>
    <row r="326" spans="2:9" ht="14.25" customHeight="1" x14ac:dyDescent="0.25">
      <c r="B326" s="15"/>
      <c r="E326" s="32"/>
      <c r="F326" s="32"/>
      <c r="G326" s="32"/>
      <c r="H326" s="32"/>
      <c r="I326" s="32"/>
    </row>
    <row r="327" spans="2:9" ht="14.25" customHeight="1" x14ac:dyDescent="0.25">
      <c r="B327" s="15"/>
      <c r="E327" s="32"/>
      <c r="F327" s="32"/>
      <c r="G327" s="32"/>
      <c r="H327" s="32"/>
      <c r="I327" s="32"/>
    </row>
    <row r="328" spans="2:9" ht="14.25" customHeight="1" x14ac:dyDescent="0.25">
      <c r="B328" s="15"/>
      <c r="E328" s="32"/>
      <c r="F328" s="32"/>
      <c r="G328" s="32"/>
      <c r="H328" s="32"/>
      <c r="I328" s="32"/>
    </row>
    <row r="329" spans="2:9" ht="14.25" customHeight="1" x14ac:dyDescent="0.25">
      <c r="B329" s="15"/>
      <c r="E329" s="32"/>
      <c r="F329" s="32"/>
      <c r="G329" s="32"/>
      <c r="H329" s="32"/>
      <c r="I329" s="32"/>
    </row>
    <row r="330" spans="2:9" ht="14.25" customHeight="1" x14ac:dyDescent="0.25">
      <c r="B330" s="15"/>
      <c r="E330" s="32"/>
      <c r="F330" s="32"/>
      <c r="G330" s="32"/>
      <c r="H330" s="32"/>
      <c r="I330" s="32"/>
    </row>
    <row r="331" spans="2:9" ht="14.25" customHeight="1" x14ac:dyDescent="0.25">
      <c r="B331" s="15"/>
      <c r="E331" s="32"/>
      <c r="F331" s="32"/>
      <c r="G331" s="32"/>
      <c r="H331" s="32"/>
      <c r="I331" s="32"/>
    </row>
    <row r="332" spans="2:9" ht="14.25" customHeight="1" x14ac:dyDescent="0.25">
      <c r="B332" s="15"/>
      <c r="E332" s="32"/>
      <c r="F332" s="32"/>
      <c r="G332" s="32"/>
      <c r="H332" s="32"/>
      <c r="I332" s="32"/>
    </row>
    <row r="333" spans="2:9" ht="14.25" customHeight="1" x14ac:dyDescent="0.25">
      <c r="B333" s="15"/>
      <c r="E333" s="32"/>
      <c r="F333" s="32"/>
      <c r="G333" s="32"/>
      <c r="H333" s="32"/>
      <c r="I333" s="32"/>
    </row>
    <row r="334" spans="2:9" ht="14.25" customHeight="1" x14ac:dyDescent="0.25">
      <c r="B334" s="15"/>
      <c r="E334" s="32"/>
      <c r="F334" s="32"/>
      <c r="G334" s="32"/>
      <c r="H334" s="32"/>
      <c r="I334" s="32"/>
    </row>
    <row r="335" spans="2:9" ht="14.25" customHeight="1" x14ac:dyDescent="0.25">
      <c r="B335" s="15"/>
      <c r="E335" s="32"/>
      <c r="F335" s="32"/>
      <c r="G335" s="32"/>
      <c r="H335" s="32"/>
      <c r="I335" s="32"/>
    </row>
    <row r="336" spans="2:9" ht="14.25" customHeight="1" x14ac:dyDescent="0.25">
      <c r="B336" s="15"/>
      <c r="E336" s="32"/>
      <c r="F336" s="32"/>
      <c r="G336" s="32"/>
      <c r="H336" s="32"/>
      <c r="I336" s="32"/>
    </row>
    <row r="337" spans="2:9" ht="14.25" customHeight="1" x14ac:dyDescent="0.25">
      <c r="B337" s="15"/>
      <c r="E337" s="32"/>
      <c r="F337" s="32"/>
      <c r="G337" s="32"/>
      <c r="H337" s="32"/>
      <c r="I337" s="32"/>
    </row>
    <row r="338" spans="2:9" ht="14.25" customHeight="1" x14ac:dyDescent="0.25">
      <c r="B338" s="15"/>
      <c r="E338" s="32"/>
      <c r="F338" s="32"/>
      <c r="G338" s="32"/>
      <c r="H338" s="32"/>
      <c r="I338" s="32"/>
    </row>
    <row r="339" spans="2:9" ht="14.25" customHeight="1" x14ac:dyDescent="0.25">
      <c r="B339" s="15"/>
      <c r="E339" s="32"/>
      <c r="F339" s="32"/>
      <c r="G339" s="32"/>
      <c r="H339" s="32"/>
      <c r="I339" s="32"/>
    </row>
    <row r="340" spans="2:9" ht="14.25" customHeight="1" x14ac:dyDescent="0.25">
      <c r="B340" s="15"/>
      <c r="E340" s="32"/>
      <c r="F340" s="32"/>
      <c r="G340" s="32"/>
      <c r="H340" s="32"/>
      <c r="I340" s="32"/>
    </row>
    <row r="341" spans="2:9" ht="14.25" customHeight="1" x14ac:dyDescent="0.25">
      <c r="B341" s="15"/>
      <c r="E341" s="32"/>
      <c r="F341" s="32"/>
      <c r="G341" s="32"/>
      <c r="H341" s="32"/>
      <c r="I341" s="32"/>
    </row>
    <row r="342" spans="2:9" ht="14.25" customHeight="1" x14ac:dyDescent="0.25">
      <c r="B342" s="15"/>
      <c r="E342" s="32"/>
      <c r="F342" s="32"/>
      <c r="G342" s="32"/>
      <c r="H342" s="32"/>
      <c r="I342" s="32"/>
    </row>
    <row r="343" spans="2:9" ht="14.25" customHeight="1" x14ac:dyDescent="0.25">
      <c r="B343" s="15"/>
      <c r="E343" s="32"/>
      <c r="F343" s="32"/>
      <c r="G343" s="32"/>
      <c r="H343" s="32"/>
      <c r="I343" s="32"/>
    </row>
    <row r="344" spans="2:9" ht="14.25" customHeight="1" x14ac:dyDescent="0.25">
      <c r="B344" s="15"/>
      <c r="E344" s="32"/>
      <c r="F344" s="32"/>
      <c r="G344" s="32"/>
      <c r="H344" s="32"/>
      <c r="I344" s="32"/>
    </row>
    <row r="345" spans="2:9" ht="14.25" customHeight="1" x14ac:dyDescent="0.25">
      <c r="B345" s="15"/>
      <c r="E345" s="32"/>
      <c r="F345" s="32"/>
      <c r="G345" s="32"/>
      <c r="H345" s="32"/>
      <c r="I345" s="32"/>
    </row>
    <row r="346" spans="2:9" ht="14.25" customHeight="1" x14ac:dyDescent="0.25">
      <c r="B346" s="15"/>
      <c r="E346" s="32"/>
      <c r="F346" s="32"/>
      <c r="G346" s="32"/>
      <c r="H346" s="32"/>
      <c r="I346" s="32"/>
    </row>
    <row r="347" spans="2:9" ht="14.25" customHeight="1" x14ac:dyDescent="0.25">
      <c r="B347" s="15"/>
      <c r="E347" s="32"/>
      <c r="F347" s="32"/>
      <c r="G347" s="32"/>
      <c r="H347" s="32"/>
      <c r="I347" s="32"/>
    </row>
    <row r="348" spans="2:9" ht="14.25" customHeight="1" x14ac:dyDescent="0.25">
      <c r="B348" s="15"/>
      <c r="E348" s="32"/>
      <c r="F348" s="32"/>
      <c r="G348" s="32"/>
      <c r="H348" s="32"/>
      <c r="I348" s="32"/>
    </row>
    <row r="349" spans="2:9" ht="14.25" customHeight="1" x14ac:dyDescent="0.25">
      <c r="B349" s="15"/>
      <c r="E349" s="32"/>
      <c r="F349" s="32"/>
      <c r="G349" s="32"/>
      <c r="H349" s="32"/>
      <c r="I349" s="32"/>
    </row>
    <row r="350" spans="2:9" ht="14.25" customHeight="1" x14ac:dyDescent="0.25">
      <c r="B350" s="15"/>
      <c r="E350" s="32"/>
      <c r="F350" s="32"/>
      <c r="G350" s="32"/>
      <c r="H350" s="32"/>
      <c r="I350" s="32"/>
    </row>
    <row r="351" spans="2:9" ht="14.25" customHeight="1" x14ac:dyDescent="0.25">
      <c r="B351" s="15"/>
      <c r="E351" s="32"/>
      <c r="F351" s="32"/>
      <c r="G351" s="32"/>
      <c r="H351" s="32"/>
      <c r="I351" s="32"/>
    </row>
    <row r="352" spans="2:9" ht="14.25" customHeight="1" x14ac:dyDescent="0.25">
      <c r="B352" s="15"/>
      <c r="E352" s="32"/>
      <c r="F352" s="32"/>
      <c r="G352" s="32"/>
      <c r="H352" s="32"/>
      <c r="I352" s="32"/>
    </row>
    <row r="353" spans="2:9" ht="14.25" customHeight="1" x14ac:dyDescent="0.25">
      <c r="B353" s="15"/>
      <c r="E353" s="32"/>
      <c r="F353" s="32"/>
      <c r="G353" s="32"/>
      <c r="H353" s="32"/>
      <c r="I353" s="32"/>
    </row>
    <row r="354" spans="2:9" ht="14.25" customHeight="1" x14ac:dyDescent="0.25">
      <c r="B354" s="15"/>
      <c r="E354" s="32"/>
      <c r="F354" s="32"/>
      <c r="G354" s="32"/>
      <c r="H354" s="32"/>
      <c r="I354" s="32"/>
    </row>
    <row r="355" spans="2:9" ht="14.25" customHeight="1" x14ac:dyDescent="0.25">
      <c r="B355" s="15"/>
      <c r="E355" s="32"/>
      <c r="F355" s="32"/>
      <c r="G355" s="32"/>
      <c r="H355" s="32"/>
      <c r="I355" s="32"/>
    </row>
    <row r="356" spans="2:9" ht="14.25" customHeight="1" x14ac:dyDescent="0.25">
      <c r="B356" s="15"/>
      <c r="E356" s="32"/>
      <c r="F356" s="32"/>
      <c r="G356" s="32"/>
      <c r="H356" s="32"/>
      <c r="I356" s="32"/>
    </row>
    <row r="357" spans="2:9" ht="14.25" customHeight="1" x14ac:dyDescent="0.25">
      <c r="B357" s="15"/>
      <c r="E357" s="32"/>
      <c r="F357" s="32"/>
      <c r="G357" s="32"/>
      <c r="H357" s="32"/>
      <c r="I357" s="32"/>
    </row>
    <row r="358" spans="2:9" ht="14.25" customHeight="1" x14ac:dyDescent="0.25">
      <c r="B358" s="15"/>
      <c r="E358" s="32"/>
      <c r="F358" s="32"/>
      <c r="G358" s="32"/>
      <c r="H358" s="32"/>
      <c r="I358" s="32"/>
    </row>
    <row r="359" spans="2:9" ht="14.25" customHeight="1" x14ac:dyDescent="0.25">
      <c r="B359" s="15"/>
      <c r="E359" s="32"/>
      <c r="F359" s="32"/>
      <c r="G359" s="32"/>
      <c r="H359" s="32"/>
      <c r="I359" s="32"/>
    </row>
    <row r="360" spans="2:9" ht="14.25" customHeight="1" x14ac:dyDescent="0.25">
      <c r="B360" s="15"/>
      <c r="E360" s="32"/>
      <c r="F360" s="32"/>
      <c r="G360" s="32"/>
      <c r="H360" s="32"/>
      <c r="I360" s="32"/>
    </row>
    <row r="361" spans="2:9" ht="14.25" customHeight="1" x14ac:dyDescent="0.25">
      <c r="B361" s="15"/>
      <c r="E361" s="32"/>
      <c r="F361" s="32"/>
      <c r="G361" s="32"/>
      <c r="H361" s="32"/>
      <c r="I361" s="32"/>
    </row>
    <row r="362" spans="2:9" ht="14.25" customHeight="1" x14ac:dyDescent="0.25">
      <c r="B362" s="15"/>
      <c r="E362" s="32"/>
      <c r="F362" s="32"/>
      <c r="G362" s="32"/>
      <c r="H362" s="32"/>
      <c r="I362" s="32"/>
    </row>
    <row r="363" spans="2:9" ht="14.25" customHeight="1" x14ac:dyDescent="0.25">
      <c r="B363" s="15"/>
      <c r="E363" s="32"/>
      <c r="F363" s="32"/>
      <c r="G363" s="32"/>
      <c r="H363" s="32"/>
      <c r="I363" s="32"/>
    </row>
    <row r="364" spans="2:9" ht="14.25" customHeight="1" x14ac:dyDescent="0.25">
      <c r="B364" s="15"/>
      <c r="E364" s="32"/>
      <c r="F364" s="32"/>
      <c r="G364" s="32"/>
      <c r="H364" s="32"/>
      <c r="I364" s="32"/>
    </row>
    <row r="365" spans="2:9" ht="14.25" customHeight="1" x14ac:dyDescent="0.25">
      <c r="B365" s="15"/>
      <c r="E365" s="32"/>
      <c r="F365" s="32"/>
      <c r="G365" s="32"/>
      <c r="H365" s="32"/>
      <c r="I365" s="32"/>
    </row>
    <row r="366" spans="2:9" ht="14.25" customHeight="1" x14ac:dyDescent="0.25">
      <c r="B366" s="15"/>
      <c r="E366" s="32"/>
      <c r="F366" s="32"/>
      <c r="G366" s="32"/>
      <c r="H366" s="32"/>
      <c r="I366" s="32"/>
    </row>
    <row r="367" spans="2:9" ht="14.25" customHeight="1" x14ac:dyDescent="0.25">
      <c r="B367" s="15"/>
      <c r="E367" s="32"/>
      <c r="F367" s="32"/>
      <c r="G367" s="32"/>
      <c r="H367" s="32"/>
      <c r="I367" s="32"/>
    </row>
    <row r="368" spans="2:9" ht="14.25" customHeight="1" x14ac:dyDescent="0.25">
      <c r="B368" s="15"/>
      <c r="E368" s="32"/>
      <c r="F368" s="32"/>
      <c r="G368" s="32"/>
      <c r="H368" s="32"/>
      <c r="I368" s="32"/>
    </row>
    <row r="369" spans="2:9" ht="14.25" customHeight="1" x14ac:dyDescent="0.25">
      <c r="B369" s="15"/>
      <c r="E369" s="32"/>
      <c r="F369" s="32"/>
      <c r="G369" s="32"/>
      <c r="H369" s="32"/>
      <c r="I369" s="32"/>
    </row>
    <row r="370" spans="2:9" ht="14.25" customHeight="1" x14ac:dyDescent="0.25">
      <c r="B370" s="15"/>
      <c r="E370" s="32"/>
      <c r="F370" s="32"/>
      <c r="G370" s="32"/>
      <c r="H370" s="32"/>
      <c r="I370" s="32"/>
    </row>
    <row r="371" spans="2:9" ht="14.25" customHeight="1" x14ac:dyDescent="0.25">
      <c r="B371" s="15"/>
      <c r="E371" s="32"/>
      <c r="F371" s="32"/>
      <c r="G371" s="32"/>
      <c r="H371" s="32"/>
      <c r="I371" s="32"/>
    </row>
    <row r="372" spans="2:9" ht="14.25" customHeight="1" x14ac:dyDescent="0.25">
      <c r="B372" s="15"/>
      <c r="E372" s="32"/>
      <c r="F372" s="32"/>
      <c r="G372" s="32"/>
      <c r="H372" s="32"/>
      <c r="I372" s="32"/>
    </row>
    <row r="373" spans="2:9" ht="14.25" customHeight="1" x14ac:dyDescent="0.25">
      <c r="B373" s="15"/>
      <c r="E373" s="32"/>
      <c r="F373" s="32"/>
      <c r="G373" s="32"/>
      <c r="H373" s="32"/>
      <c r="I373" s="32"/>
    </row>
    <row r="374" spans="2:9" ht="14.25" customHeight="1" x14ac:dyDescent="0.25">
      <c r="B374" s="15"/>
      <c r="E374" s="32"/>
      <c r="F374" s="32"/>
      <c r="G374" s="32"/>
      <c r="H374" s="32"/>
      <c r="I374" s="32"/>
    </row>
    <row r="375" spans="2:9" ht="14.25" customHeight="1" x14ac:dyDescent="0.25">
      <c r="B375" s="15"/>
      <c r="E375" s="32"/>
      <c r="F375" s="32"/>
      <c r="G375" s="32"/>
      <c r="H375" s="32"/>
      <c r="I375" s="32"/>
    </row>
    <row r="376" spans="2:9" ht="14.25" customHeight="1" x14ac:dyDescent="0.25">
      <c r="B376" s="15"/>
      <c r="E376" s="32"/>
      <c r="F376" s="32"/>
      <c r="G376" s="32"/>
      <c r="H376" s="32"/>
      <c r="I376" s="32"/>
    </row>
    <row r="377" spans="2:9" ht="14.25" customHeight="1" x14ac:dyDescent="0.25">
      <c r="B377" s="15"/>
      <c r="E377" s="32"/>
      <c r="F377" s="32"/>
      <c r="G377" s="32"/>
      <c r="H377" s="32"/>
      <c r="I377" s="32"/>
    </row>
    <row r="378" spans="2:9" ht="14.25" customHeight="1" x14ac:dyDescent="0.25">
      <c r="B378" s="15"/>
      <c r="E378" s="32"/>
      <c r="F378" s="32"/>
      <c r="G378" s="32"/>
      <c r="H378" s="32"/>
      <c r="I378" s="32"/>
    </row>
    <row r="379" spans="2:9" ht="14.25" customHeight="1" x14ac:dyDescent="0.25">
      <c r="B379" s="15"/>
      <c r="E379" s="32"/>
      <c r="F379" s="32"/>
      <c r="G379" s="32"/>
      <c r="H379" s="32"/>
      <c r="I379" s="32"/>
    </row>
    <row r="380" spans="2:9" ht="14.25" customHeight="1" x14ac:dyDescent="0.25">
      <c r="B380" s="15"/>
      <c r="E380" s="32"/>
      <c r="F380" s="32"/>
      <c r="G380" s="32"/>
      <c r="H380" s="32"/>
      <c r="I380" s="32"/>
    </row>
    <row r="381" spans="2:9" ht="14.25" customHeight="1" x14ac:dyDescent="0.25">
      <c r="B381" s="15"/>
      <c r="E381" s="32"/>
      <c r="F381" s="32"/>
      <c r="G381" s="32"/>
      <c r="H381" s="32"/>
      <c r="I381" s="32"/>
    </row>
    <row r="382" spans="2:9" ht="14.25" customHeight="1" x14ac:dyDescent="0.25">
      <c r="B382" s="15"/>
      <c r="E382" s="32"/>
      <c r="F382" s="32"/>
      <c r="G382" s="32"/>
      <c r="H382" s="32"/>
      <c r="I382" s="32"/>
    </row>
    <row r="383" spans="2:9" ht="14.25" customHeight="1" x14ac:dyDescent="0.25">
      <c r="B383" s="15"/>
      <c r="E383" s="32"/>
      <c r="F383" s="32"/>
      <c r="G383" s="32"/>
      <c r="H383" s="32"/>
      <c r="I383" s="32"/>
    </row>
    <row r="384" spans="2:9" ht="14.25" customHeight="1" x14ac:dyDescent="0.25">
      <c r="B384" s="15"/>
      <c r="E384" s="32"/>
      <c r="F384" s="32"/>
      <c r="G384" s="32"/>
      <c r="H384" s="32"/>
      <c r="I384" s="32"/>
    </row>
    <row r="385" spans="2:9" ht="14.25" customHeight="1" x14ac:dyDescent="0.25">
      <c r="B385" s="15"/>
      <c r="E385" s="32"/>
      <c r="F385" s="32"/>
      <c r="G385" s="32"/>
      <c r="H385" s="32"/>
      <c r="I385" s="32"/>
    </row>
    <row r="386" spans="2:9" ht="14.25" customHeight="1" x14ac:dyDescent="0.25">
      <c r="B386" s="15"/>
      <c r="E386" s="32"/>
      <c r="F386" s="32"/>
      <c r="G386" s="32"/>
      <c r="H386" s="32"/>
      <c r="I386" s="32"/>
    </row>
    <row r="387" spans="2:9" ht="14.25" customHeight="1" x14ac:dyDescent="0.25">
      <c r="B387" s="15"/>
      <c r="E387" s="32"/>
      <c r="F387" s="32"/>
      <c r="G387" s="32"/>
      <c r="H387" s="32"/>
      <c r="I387" s="32"/>
    </row>
    <row r="388" spans="2:9" ht="14.25" customHeight="1" x14ac:dyDescent="0.25">
      <c r="B388" s="15"/>
      <c r="E388" s="32"/>
      <c r="F388" s="32"/>
      <c r="G388" s="32"/>
      <c r="H388" s="32"/>
      <c r="I388" s="32"/>
    </row>
    <row r="389" spans="2:9" ht="14.25" customHeight="1" x14ac:dyDescent="0.25">
      <c r="B389" s="15"/>
      <c r="E389" s="32"/>
      <c r="F389" s="32"/>
      <c r="G389" s="32"/>
      <c r="H389" s="32"/>
      <c r="I389" s="32"/>
    </row>
    <row r="390" spans="2:9" ht="14.25" customHeight="1" x14ac:dyDescent="0.25">
      <c r="B390" s="15"/>
      <c r="E390" s="32"/>
      <c r="F390" s="32"/>
      <c r="G390" s="32"/>
      <c r="H390" s="32"/>
      <c r="I390" s="32"/>
    </row>
    <row r="391" spans="2:9" ht="14.25" customHeight="1" x14ac:dyDescent="0.25">
      <c r="B391" s="15"/>
      <c r="E391" s="32"/>
      <c r="F391" s="32"/>
      <c r="G391" s="32"/>
      <c r="H391" s="32"/>
      <c r="I391" s="32"/>
    </row>
    <row r="392" spans="2:9" ht="14.25" customHeight="1" x14ac:dyDescent="0.25">
      <c r="B392" s="15"/>
      <c r="E392" s="32"/>
      <c r="F392" s="32"/>
      <c r="G392" s="32"/>
      <c r="H392" s="32"/>
      <c r="I392" s="32"/>
    </row>
    <row r="393" spans="2:9" ht="14.25" customHeight="1" x14ac:dyDescent="0.25">
      <c r="B393" s="15"/>
      <c r="E393" s="32"/>
      <c r="F393" s="32"/>
      <c r="G393" s="32"/>
      <c r="H393" s="32"/>
      <c r="I393" s="32"/>
    </row>
    <row r="394" spans="2:9" ht="14.25" customHeight="1" x14ac:dyDescent="0.25">
      <c r="B394" s="15"/>
      <c r="E394" s="32"/>
      <c r="F394" s="32"/>
      <c r="G394" s="32"/>
      <c r="H394" s="32"/>
      <c r="I394" s="32"/>
    </row>
    <row r="395" spans="2:9" ht="14.25" customHeight="1" x14ac:dyDescent="0.25">
      <c r="B395" s="15"/>
      <c r="E395" s="32"/>
      <c r="F395" s="32"/>
      <c r="G395" s="32"/>
      <c r="H395" s="32"/>
      <c r="I395" s="32"/>
    </row>
    <row r="396" spans="2:9" ht="14.25" customHeight="1" x14ac:dyDescent="0.25">
      <c r="B396" s="15"/>
      <c r="E396" s="32"/>
      <c r="F396" s="32"/>
      <c r="G396" s="32"/>
      <c r="H396" s="32"/>
      <c r="I396" s="32"/>
    </row>
    <row r="397" spans="2:9" ht="14.25" customHeight="1" x14ac:dyDescent="0.25">
      <c r="B397" s="15"/>
      <c r="E397" s="32"/>
      <c r="F397" s="32"/>
      <c r="G397" s="32"/>
      <c r="H397" s="32"/>
      <c r="I397" s="32"/>
    </row>
    <row r="398" spans="2:9" ht="14.25" customHeight="1" x14ac:dyDescent="0.25">
      <c r="B398" s="15"/>
      <c r="E398" s="32"/>
      <c r="F398" s="32"/>
      <c r="G398" s="32"/>
      <c r="H398" s="32"/>
      <c r="I398" s="32"/>
    </row>
    <row r="399" spans="2:9" ht="14.25" customHeight="1" x14ac:dyDescent="0.25">
      <c r="B399" s="15"/>
      <c r="E399" s="32"/>
      <c r="F399" s="32"/>
      <c r="G399" s="32"/>
      <c r="H399" s="32"/>
      <c r="I399" s="32"/>
    </row>
    <row r="400" spans="2:9" ht="14.25" customHeight="1" x14ac:dyDescent="0.25">
      <c r="B400" s="15"/>
      <c r="E400" s="32"/>
      <c r="F400" s="32"/>
      <c r="G400" s="32"/>
      <c r="H400" s="32"/>
      <c r="I400" s="32"/>
    </row>
    <row r="401" spans="2:9" ht="14.25" customHeight="1" x14ac:dyDescent="0.25">
      <c r="B401" s="15"/>
      <c r="E401" s="32"/>
      <c r="F401" s="32"/>
      <c r="G401" s="32"/>
      <c r="H401" s="32"/>
      <c r="I401" s="32"/>
    </row>
    <row r="402" spans="2:9" ht="14.25" customHeight="1" x14ac:dyDescent="0.25">
      <c r="B402" s="15"/>
      <c r="E402" s="32"/>
      <c r="F402" s="32"/>
      <c r="G402" s="32"/>
      <c r="H402" s="32"/>
      <c r="I402" s="32"/>
    </row>
    <row r="403" spans="2:9" ht="14.25" customHeight="1" x14ac:dyDescent="0.25">
      <c r="B403" s="15"/>
      <c r="E403" s="32"/>
      <c r="F403" s="32"/>
      <c r="G403" s="32"/>
      <c r="H403" s="32"/>
      <c r="I403" s="32"/>
    </row>
    <row r="404" spans="2:9" ht="14.25" customHeight="1" x14ac:dyDescent="0.25">
      <c r="B404" s="15"/>
      <c r="E404" s="32"/>
      <c r="F404" s="32"/>
      <c r="G404" s="32"/>
      <c r="H404" s="32"/>
      <c r="I404" s="32"/>
    </row>
    <row r="405" spans="2:9" ht="14.25" customHeight="1" x14ac:dyDescent="0.25">
      <c r="B405" s="15"/>
      <c r="E405" s="32"/>
      <c r="F405" s="32"/>
      <c r="G405" s="32"/>
      <c r="H405" s="32"/>
      <c r="I405" s="32"/>
    </row>
    <row r="406" spans="2:9" ht="14.25" customHeight="1" x14ac:dyDescent="0.25">
      <c r="B406" s="15"/>
      <c r="E406" s="32"/>
      <c r="F406" s="32"/>
      <c r="G406" s="32"/>
      <c r="H406" s="32"/>
      <c r="I406" s="32"/>
    </row>
    <row r="407" spans="2:9" ht="14.25" customHeight="1" x14ac:dyDescent="0.25">
      <c r="B407" s="15"/>
      <c r="E407" s="32"/>
      <c r="F407" s="32"/>
      <c r="G407" s="32"/>
      <c r="H407" s="32"/>
      <c r="I407" s="32"/>
    </row>
    <row r="408" spans="2:9" ht="14.25" customHeight="1" x14ac:dyDescent="0.25">
      <c r="B408" s="15"/>
      <c r="E408" s="32"/>
      <c r="F408" s="32"/>
      <c r="G408" s="32"/>
      <c r="H408" s="32"/>
      <c r="I408" s="32"/>
    </row>
    <row r="409" spans="2:9" ht="14.25" customHeight="1" x14ac:dyDescent="0.25">
      <c r="B409" s="15"/>
      <c r="E409" s="32"/>
      <c r="F409" s="32"/>
      <c r="G409" s="32"/>
      <c r="H409" s="32"/>
      <c r="I409" s="32"/>
    </row>
    <row r="410" spans="2:9" ht="14.25" customHeight="1" x14ac:dyDescent="0.25">
      <c r="B410" s="15"/>
      <c r="E410" s="32"/>
      <c r="F410" s="32"/>
      <c r="G410" s="32"/>
      <c r="H410" s="32"/>
      <c r="I410" s="32"/>
    </row>
    <row r="411" spans="2:9" ht="14.25" customHeight="1" x14ac:dyDescent="0.25">
      <c r="B411" s="15"/>
      <c r="E411" s="32"/>
      <c r="F411" s="32"/>
      <c r="G411" s="32"/>
      <c r="H411" s="32"/>
      <c r="I411" s="32"/>
    </row>
    <row r="412" spans="2:9" ht="14.25" customHeight="1" x14ac:dyDescent="0.25">
      <c r="B412" s="15"/>
      <c r="E412" s="32"/>
      <c r="F412" s="32"/>
      <c r="G412" s="32"/>
      <c r="H412" s="32"/>
      <c r="I412" s="32"/>
    </row>
    <row r="413" spans="2:9" ht="14.25" customHeight="1" x14ac:dyDescent="0.25">
      <c r="B413" s="15"/>
      <c r="E413" s="32"/>
      <c r="F413" s="32"/>
      <c r="G413" s="32"/>
      <c r="H413" s="32"/>
      <c r="I413" s="32"/>
    </row>
    <row r="414" spans="2:9" ht="14.25" customHeight="1" x14ac:dyDescent="0.25">
      <c r="B414" s="15"/>
      <c r="E414" s="32"/>
      <c r="F414" s="32"/>
      <c r="G414" s="32"/>
      <c r="H414" s="32"/>
      <c r="I414" s="32"/>
    </row>
    <row r="415" spans="2:9" ht="14.25" customHeight="1" x14ac:dyDescent="0.25">
      <c r="B415" s="15"/>
      <c r="E415" s="32"/>
      <c r="F415" s="32"/>
      <c r="G415" s="32"/>
      <c r="H415" s="32"/>
      <c r="I415" s="32"/>
    </row>
    <row r="416" spans="2:9" ht="14.25" customHeight="1" x14ac:dyDescent="0.25">
      <c r="B416" s="15"/>
      <c r="E416" s="32"/>
      <c r="F416" s="32"/>
      <c r="G416" s="32"/>
      <c r="H416" s="32"/>
      <c r="I416" s="32"/>
    </row>
    <row r="417" spans="2:9" ht="14.25" customHeight="1" x14ac:dyDescent="0.25">
      <c r="B417" s="15"/>
      <c r="E417" s="32"/>
      <c r="F417" s="32"/>
      <c r="G417" s="32"/>
      <c r="H417" s="32"/>
      <c r="I417" s="32"/>
    </row>
    <row r="418" spans="2:9" ht="14.25" customHeight="1" x14ac:dyDescent="0.25">
      <c r="B418" s="15"/>
      <c r="E418" s="32"/>
      <c r="F418" s="32"/>
      <c r="G418" s="32"/>
      <c r="H418" s="32"/>
      <c r="I418" s="32"/>
    </row>
    <row r="419" spans="2:9" ht="14.25" customHeight="1" x14ac:dyDescent="0.25">
      <c r="B419" s="15"/>
      <c r="E419" s="32"/>
      <c r="F419" s="32"/>
      <c r="G419" s="32"/>
      <c r="H419" s="32"/>
      <c r="I419" s="32"/>
    </row>
    <row r="420" spans="2:9" ht="14.25" customHeight="1" x14ac:dyDescent="0.25">
      <c r="B420" s="15"/>
      <c r="E420" s="32"/>
      <c r="F420" s="32"/>
      <c r="G420" s="32"/>
      <c r="H420" s="32"/>
      <c r="I420" s="32"/>
    </row>
    <row r="421" spans="2:9" ht="14.25" customHeight="1" x14ac:dyDescent="0.25">
      <c r="B421" s="15"/>
      <c r="E421" s="32"/>
      <c r="F421" s="32"/>
      <c r="G421" s="32"/>
      <c r="H421" s="32"/>
      <c r="I421" s="32"/>
    </row>
    <row r="422" spans="2:9" ht="14.25" customHeight="1" x14ac:dyDescent="0.25">
      <c r="B422" s="15"/>
      <c r="E422" s="32"/>
      <c r="F422" s="32"/>
      <c r="G422" s="32"/>
      <c r="H422" s="32"/>
      <c r="I422" s="32"/>
    </row>
    <row r="423" spans="2:9" ht="14.25" customHeight="1" x14ac:dyDescent="0.25">
      <c r="B423" s="15"/>
      <c r="E423" s="32"/>
      <c r="F423" s="32"/>
      <c r="G423" s="32"/>
      <c r="H423" s="32"/>
      <c r="I423" s="32"/>
    </row>
    <row r="424" spans="2:9" ht="14.25" customHeight="1" x14ac:dyDescent="0.25">
      <c r="B424" s="15"/>
      <c r="E424" s="32"/>
      <c r="F424" s="32"/>
      <c r="G424" s="32"/>
      <c r="H424" s="32"/>
      <c r="I424" s="32"/>
    </row>
    <row r="425" spans="2:9" ht="14.25" customHeight="1" x14ac:dyDescent="0.25">
      <c r="B425" s="15"/>
      <c r="E425" s="32"/>
      <c r="F425" s="32"/>
      <c r="G425" s="32"/>
      <c r="H425" s="32"/>
      <c r="I425" s="32"/>
    </row>
    <row r="426" spans="2:9" ht="14.25" customHeight="1" x14ac:dyDescent="0.25">
      <c r="B426" s="15"/>
      <c r="E426" s="32"/>
      <c r="F426" s="32"/>
      <c r="G426" s="32"/>
      <c r="H426" s="32"/>
      <c r="I426" s="32"/>
    </row>
    <row r="427" spans="2:9" ht="14.25" customHeight="1" x14ac:dyDescent="0.25">
      <c r="B427" s="15"/>
      <c r="E427" s="32"/>
      <c r="F427" s="32"/>
      <c r="G427" s="32"/>
      <c r="H427" s="32"/>
      <c r="I427" s="32"/>
    </row>
    <row r="428" spans="2:9" ht="14.25" customHeight="1" x14ac:dyDescent="0.25">
      <c r="B428" s="15"/>
      <c r="E428" s="32"/>
      <c r="F428" s="32"/>
      <c r="G428" s="32"/>
      <c r="H428" s="32"/>
      <c r="I428" s="32"/>
    </row>
    <row r="429" spans="2:9" ht="14.25" customHeight="1" x14ac:dyDescent="0.25">
      <c r="B429" s="15"/>
      <c r="E429" s="32"/>
      <c r="F429" s="32"/>
      <c r="G429" s="32"/>
      <c r="H429" s="32"/>
      <c r="I429" s="32"/>
    </row>
    <row r="430" spans="2:9" ht="14.25" customHeight="1" x14ac:dyDescent="0.25">
      <c r="B430" s="15"/>
      <c r="E430" s="32"/>
      <c r="F430" s="32"/>
      <c r="G430" s="32"/>
      <c r="H430" s="32"/>
      <c r="I430" s="32"/>
    </row>
    <row r="431" spans="2:9" ht="14.25" customHeight="1" x14ac:dyDescent="0.25">
      <c r="B431" s="15"/>
      <c r="E431" s="32"/>
      <c r="F431" s="32"/>
      <c r="G431" s="32"/>
      <c r="H431" s="32"/>
      <c r="I431" s="32"/>
    </row>
    <row r="432" spans="2:9" ht="14.25" customHeight="1" x14ac:dyDescent="0.25">
      <c r="B432" s="15"/>
      <c r="E432" s="32"/>
      <c r="F432" s="32"/>
      <c r="G432" s="32"/>
      <c r="H432" s="32"/>
      <c r="I432" s="32"/>
    </row>
    <row r="433" spans="2:9" ht="14.25" customHeight="1" x14ac:dyDescent="0.25">
      <c r="B433" s="15"/>
      <c r="E433" s="32"/>
      <c r="F433" s="32"/>
      <c r="G433" s="32"/>
      <c r="H433" s="32"/>
      <c r="I433" s="32"/>
    </row>
    <row r="434" spans="2:9" ht="14.25" customHeight="1" x14ac:dyDescent="0.25">
      <c r="B434" s="15"/>
      <c r="E434" s="32"/>
      <c r="F434" s="32"/>
      <c r="G434" s="32"/>
      <c r="H434" s="32"/>
      <c r="I434" s="32"/>
    </row>
    <row r="435" spans="2:9" ht="14.25" customHeight="1" x14ac:dyDescent="0.25">
      <c r="B435" s="15"/>
      <c r="E435" s="32"/>
      <c r="F435" s="32"/>
      <c r="G435" s="32"/>
      <c r="H435" s="32"/>
      <c r="I435" s="32"/>
    </row>
    <row r="436" spans="2:9" ht="14.25" customHeight="1" x14ac:dyDescent="0.25">
      <c r="B436" s="15"/>
      <c r="E436" s="32"/>
      <c r="F436" s="32"/>
      <c r="G436" s="32"/>
      <c r="H436" s="32"/>
      <c r="I436" s="32"/>
    </row>
    <row r="437" spans="2:9" ht="14.25" customHeight="1" x14ac:dyDescent="0.25">
      <c r="B437" s="15"/>
      <c r="E437" s="32"/>
      <c r="F437" s="32"/>
      <c r="G437" s="32"/>
      <c r="H437" s="32"/>
      <c r="I437" s="32"/>
    </row>
    <row r="438" spans="2:9" ht="14.25" customHeight="1" x14ac:dyDescent="0.25">
      <c r="B438" s="15"/>
      <c r="E438" s="32"/>
      <c r="F438" s="32"/>
      <c r="G438" s="32"/>
      <c r="H438" s="32"/>
      <c r="I438" s="32"/>
    </row>
    <row r="439" spans="2:9" ht="14.25" customHeight="1" x14ac:dyDescent="0.25">
      <c r="B439" s="15"/>
      <c r="E439" s="32"/>
      <c r="F439" s="32"/>
      <c r="G439" s="32"/>
      <c r="H439" s="32"/>
      <c r="I439" s="32"/>
    </row>
    <row r="440" spans="2:9" ht="14.25" customHeight="1" x14ac:dyDescent="0.25">
      <c r="B440" s="15"/>
      <c r="E440" s="32"/>
      <c r="F440" s="32"/>
      <c r="G440" s="32"/>
      <c r="H440" s="32"/>
      <c r="I440" s="32"/>
    </row>
    <row r="441" spans="2:9" ht="14.25" customHeight="1" x14ac:dyDescent="0.25">
      <c r="B441" s="15"/>
      <c r="E441" s="32"/>
      <c r="F441" s="32"/>
      <c r="G441" s="32"/>
      <c r="H441" s="32"/>
      <c r="I441" s="32"/>
    </row>
    <row r="442" spans="2:9" ht="14.25" customHeight="1" x14ac:dyDescent="0.25">
      <c r="B442" s="15"/>
      <c r="E442" s="32"/>
      <c r="F442" s="32"/>
      <c r="G442" s="32"/>
      <c r="H442" s="32"/>
      <c r="I442" s="32"/>
    </row>
    <row r="443" spans="2:9" ht="14.25" customHeight="1" x14ac:dyDescent="0.25">
      <c r="B443" s="15"/>
      <c r="E443" s="32"/>
      <c r="F443" s="32"/>
      <c r="G443" s="32"/>
      <c r="H443" s="32"/>
      <c r="I443" s="32"/>
    </row>
    <row r="444" spans="2:9" ht="14.25" customHeight="1" x14ac:dyDescent="0.25">
      <c r="B444" s="15"/>
      <c r="E444" s="32"/>
      <c r="F444" s="32"/>
      <c r="G444" s="32"/>
      <c r="H444" s="32"/>
      <c r="I444" s="32"/>
    </row>
    <row r="445" spans="2:9" ht="14.25" customHeight="1" x14ac:dyDescent="0.25">
      <c r="B445" s="15"/>
      <c r="E445" s="32"/>
      <c r="F445" s="32"/>
      <c r="G445" s="32"/>
      <c r="H445" s="32"/>
      <c r="I445" s="32"/>
    </row>
    <row r="446" spans="2:9" ht="14.25" customHeight="1" x14ac:dyDescent="0.25">
      <c r="B446" s="15"/>
      <c r="E446" s="32"/>
      <c r="F446" s="32"/>
      <c r="G446" s="32"/>
      <c r="H446" s="32"/>
      <c r="I446" s="32"/>
    </row>
    <row r="447" spans="2:9" ht="14.25" customHeight="1" x14ac:dyDescent="0.25">
      <c r="B447" s="15"/>
      <c r="E447" s="32"/>
      <c r="F447" s="32"/>
      <c r="G447" s="32"/>
      <c r="H447" s="32"/>
      <c r="I447" s="32"/>
    </row>
    <row r="448" spans="2:9" ht="14.25" customHeight="1" x14ac:dyDescent="0.25">
      <c r="B448" s="15"/>
      <c r="E448" s="32"/>
      <c r="F448" s="32"/>
      <c r="G448" s="32"/>
      <c r="H448" s="32"/>
      <c r="I448" s="32"/>
    </row>
    <row r="449" spans="2:9" ht="14.25" customHeight="1" x14ac:dyDescent="0.25">
      <c r="B449" s="15"/>
      <c r="E449" s="32"/>
      <c r="F449" s="32"/>
      <c r="G449" s="32"/>
      <c r="H449" s="32"/>
      <c r="I449" s="32"/>
    </row>
    <row r="450" spans="2:9" ht="14.25" customHeight="1" x14ac:dyDescent="0.25">
      <c r="B450" s="15"/>
      <c r="E450" s="32"/>
      <c r="F450" s="32"/>
      <c r="G450" s="32"/>
      <c r="H450" s="32"/>
      <c r="I450" s="32"/>
    </row>
    <row r="451" spans="2:9" ht="14.25" customHeight="1" x14ac:dyDescent="0.25">
      <c r="B451" s="15"/>
      <c r="E451" s="32"/>
      <c r="F451" s="32"/>
      <c r="G451" s="32"/>
      <c r="H451" s="32"/>
      <c r="I451" s="32"/>
    </row>
    <row r="452" spans="2:9" ht="14.25" customHeight="1" x14ac:dyDescent="0.25">
      <c r="B452" s="15"/>
      <c r="E452" s="32"/>
      <c r="F452" s="32"/>
      <c r="G452" s="32"/>
      <c r="H452" s="32"/>
      <c r="I452" s="32"/>
    </row>
    <row r="453" spans="2:9" ht="14.25" customHeight="1" x14ac:dyDescent="0.25">
      <c r="B453" s="15"/>
      <c r="E453" s="32"/>
      <c r="F453" s="32"/>
      <c r="G453" s="32"/>
      <c r="H453" s="32"/>
      <c r="I453" s="32"/>
    </row>
    <row r="454" spans="2:9" ht="14.25" customHeight="1" x14ac:dyDescent="0.25">
      <c r="B454" s="15"/>
      <c r="E454" s="32"/>
      <c r="F454" s="32"/>
      <c r="G454" s="32"/>
      <c r="H454" s="32"/>
      <c r="I454" s="32"/>
    </row>
    <row r="455" spans="2:9" ht="14.25" customHeight="1" x14ac:dyDescent="0.25">
      <c r="B455" s="15"/>
      <c r="E455" s="32"/>
      <c r="F455" s="32"/>
      <c r="G455" s="32"/>
      <c r="H455" s="32"/>
      <c r="I455" s="32"/>
    </row>
    <row r="456" spans="2:9" ht="14.25" customHeight="1" x14ac:dyDescent="0.25">
      <c r="B456" s="15"/>
      <c r="E456" s="32"/>
      <c r="F456" s="32"/>
      <c r="G456" s="32"/>
      <c r="H456" s="32"/>
      <c r="I456" s="32"/>
    </row>
    <row r="457" spans="2:9" ht="14.25" customHeight="1" x14ac:dyDescent="0.25">
      <c r="B457" s="15"/>
      <c r="E457" s="32"/>
      <c r="F457" s="32"/>
      <c r="G457" s="32"/>
      <c r="H457" s="32"/>
      <c r="I457" s="32"/>
    </row>
    <row r="458" spans="2:9" ht="14.25" customHeight="1" x14ac:dyDescent="0.25">
      <c r="B458" s="15"/>
      <c r="E458" s="32"/>
      <c r="F458" s="32"/>
      <c r="G458" s="32"/>
      <c r="H458" s="32"/>
      <c r="I458" s="32"/>
    </row>
    <row r="459" spans="2:9" ht="14.25" customHeight="1" x14ac:dyDescent="0.25">
      <c r="B459" s="15"/>
      <c r="E459" s="32"/>
      <c r="F459" s="32"/>
      <c r="G459" s="32"/>
      <c r="H459" s="32"/>
      <c r="I459" s="32"/>
    </row>
    <row r="460" spans="2:9" ht="14.25" customHeight="1" x14ac:dyDescent="0.25">
      <c r="B460" s="15"/>
      <c r="E460" s="32"/>
      <c r="F460" s="32"/>
      <c r="G460" s="32"/>
      <c r="H460" s="32"/>
      <c r="I460" s="32"/>
    </row>
    <row r="461" spans="2:9" ht="14.25" customHeight="1" x14ac:dyDescent="0.25">
      <c r="B461" s="15"/>
      <c r="E461" s="32"/>
      <c r="F461" s="32"/>
      <c r="G461" s="32"/>
      <c r="H461" s="32"/>
      <c r="I461" s="32"/>
    </row>
    <row r="462" spans="2:9" ht="14.25" customHeight="1" x14ac:dyDescent="0.25">
      <c r="B462" s="15"/>
      <c r="E462" s="32"/>
      <c r="F462" s="32"/>
      <c r="G462" s="32"/>
      <c r="H462" s="32"/>
      <c r="I462" s="32"/>
    </row>
    <row r="463" spans="2:9" ht="14.25" customHeight="1" x14ac:dyDescent="0.25">
      <c r="B463" s="15"/>
      <c r="E463" s="32"/>
      <c r="F463" s="32"/>
      <c r="G463" s="32"/>
      <c r="H463" s="32"/>
      <c r="I463" s="32"/>
    </row>
    <row r="464" spans="2:9" ht="14.25" customHeight="1" x14ac:dyDescent="0.25">
      <c r="B464" s="15"/>
      <c r="E464" s="32"/>
      <c r="F464" s="32"/>
      <c r="G464" s="32"/>
      <c r="H464" s="32"/>
      <c r="I464" s="32"/>
    </row>
    <row r="465" spans="2:9" ht="14.25" customHeight="1" x14ac:dyDescent="0.25">
      <c r="B465" s="15"/>
      <c r="E465" s="32"/>
      <c r="F465" s="32"/>
      <c r="G465" s="32"/>
      <c r="H465" s="32"/>
      <c r="I465" s="32"/>
    </row>
    <row r="466" spans="2:9" ht="14.25" customHeight="1" x14ac:dyDescent="0.25">
      <c r="B466" s="15"/>
      <c r="E466" s="32"/>
      <c r="F466" s="32"/>
      <c r="G466" s="32"/>
      <c r="H466" s="32"/>
      <c r="I466" s="32"/>
    </row>
    <row r="467" spans="2:9" ht="14.25" customHeight="1" x14ac:dyDescent="0.25">
      <c r="B467" s="15"/>
      <c r="E467" s="32"/>
      <c r="F467" s="32"/>
      <c r="G467" s="32"/>
      <c r="H467" s="32"/>
      <c r="I467" s="32"/>
    </row>
    <row r="468" spans="2:9" ht="14.25" customHeight="1" x14ac:dyDescent="0.25">
      <c r="B468" s="15"/>
      <c r="E468" s="32"/>
      <c r="F468" s="32"/>
      <c r="G468" s="32"/>
      <c r="H468" s="32"/>
      <c r="I468" s="32"/>
    </row>
    <row r="469" spans="2:9" ht="14.25" customHeight="1" x14ac:dyDescent="0.25">
      <c r="B469" s="15"/>
      <c r="E469" s="32"/>
      <c r="F469" s="32"/>
      <c r="G469" s="32"/>
      <c r="H469" s="32"/>
      <c r="I469" s="32"/>
    </row>
    <row r="470" spans="2:9" ht="14.25" customHeight="1" x14ac:dyDescent="0.25">
      <c r="B470" s="15"/>
      <c r="E470" s="32"/>
      <c r="F470" s="32"/>
      <c r="G470" s="32"/>
      <c r="H470" s="32"/>
      <c r="I470" s="32"/>
    </row>
    <row r="471" spans="2:9" ht="14.25" customHeight="1" x14ac:dyDescent="0.25">
      <c r="B471" s="15"/>
      <c r="E471" s="32"/>
      <c r="F471" s="32"/>
      <c r="G471" s="32"/>
      <c r="H471" s="32"/>
      <c r="I471" s="32"/>
    </row>
    <row r="472" spans="2:9" ht="14.25" customHeight="1" x14ac:dyDescent="0.25">
      <c r="B472" s="15"/>
      <c r="E472" s="32"/>
      <c r="F472" s="32"/>
      <c r="G472" s="32"/>
      <c r="H472" s="32"/>
      <c r="I472" s="32"/>
    </row>
    <row r="473" spans="2:9" ht="14.25" customHeight="1" x14ac:dyDescent="0.25">
      <c r="B473" s="15"/>
      <c r="E473" s="32"/>
      <c r="F473" s="32"/>
      <c r="G473" s="32"/>
      <c r="H473" s="32"/>
      <c r="I473" s="32"/>
    </row>
    <row r="474" spans="2:9" ht="14.25" customHeight="1" x14ac:dyDescent="0.25">
      <c r="B474" s="15"/>
      <c r="E474" s="32"/>
      <c r="F474" s="32"/>
      <c r="G474" s="32"/>
      <c r="H474" s="32"/>
      <c r="I474" s="32"/>
    </row>
    <row r="475" spans="2:9" ht="14.25" customHeight="1" x14ac:dyDescent="0.25">
      <c r="B475" s="15"/>
      <c r="E475" s="32"/>
      <c r="F475" s="32"/>
      <c r="G475" s="32"/>
      <c r="H475" s="32"/>
      <c r="I475" s="32"/>
    </row>
    <row r="476" spans="2:9" ht="14.25" customHeight="1" x14ac:dyDescent="0.25">
      <c r="B476" s="15"/>
      <c r="E476" s="32"/>
      <c r="F476" s="32"/>
      <c r="G476" s="32"/>
      <c r="H476" s="32"/>
      <c r="I476" s="32"/>
    </row>
    <row r="477" spans="2:9" ht="14.25" customHeight="1" x14ac:dyDescent="0.25">
      <c r="B477" s="15"/>
      <c r="E477" s="32"/>
      <c r="F477" s="32"/>
      <c r="G477" s="32"/>
      <c r="H477" s="32"/>
      <c r="I477" s="32"/>
    </row>
    <row r="478" spans="2:9" ht="14.25" customHeight="1" x14ac:dyDescent="0.25">
      <c r="B478" s="15"/>
      <c r="E478" s="32"/>
      <c r="F478" s="32"/>
      <c r="G478" s="32"/>
      <c r="H478" s="32"/>
      <c r="I478" s="32"/>
    </row>
    <row r="479" spans="2:9" ht="14.25" customHeight="1" x14ac:dyDescent="0.25">
      <c r="B479" s="15"/>
      <c r="E479" s="32"/>
      <c r="F479" s="32"/>
      <c r="G479" s="32"/>
      <c r="H479" s="32"/>
      <c r="I479" s="32"/>
    </row>
    <row r="480" spans="2:9" ht="14.25" customHeight="1" x14ac:dyDescent="0.25">
      <c r="B480" s="15"/>
      <c r="E480" s="32"/>
      <c r="F480" s="32"/>
      <c r="G480" s="32"/>
      <c r="H480" s="32"/>
      <c r="I480" s="32"/>
    </row>
    <row r="481" spans="2:9" ht="14.25" customHeight="1" x14ac:dyDescent="0.25">
      <c r="B481" s="15"/>
      <c r="E481" s="32"/>
      <c r="F481" s="32"/>
      <c r="G481" s="32"/>
      <c r="H481" s="32"/>
      <c r="I481" s="32"/>
    </row>
    <row r="482" spans="2:9" ht="14.25" customHeight="1" x14ac:dyDescent="0.25">
      <c r="B482" s="15"/>
      <c r="E482" s="32"/>
      <c r="F482" s="32"/>
      <c r="G482" s="32"/>
      <c r="H482" s="32"/>
      <c r="I482" s="32"/>
    </row>
    <row r="483" spans="2:9" ht="14.25" customHeight="1" x14ac:dyDescent="0.25">
      <c r="B483" s="15"/>
      <c r="E483" s="32"/>
      <c r="F483" s="32"/>
      <c r="G483" s="32"/>
      <c r="H483" s="32"/>
      <c r="I483" s="32"/>
    </row>
    <row r="484" spans="2:9" ht="14.25" customHeight="1" x14ac:dyDescent="0.25">
      <c r="B484" s="15"/>
      <c r="E484" s="32"/>
      <c r="F484" s="32"/>
      <c r="G484" s="32"/>
      <c r="H484" s="32"/>
      <c r="I484" s="32"/>
    </row>
    <row r="485" spans="2:9" ht="14.25" customHeight="1" x14ac:dyDescent="0.25">
      <c r="B485" s="15"/>
      <c r="E485" s="32"/>
      <c r="F485" s="32"/>
      <c r="G485" s="32"/>
      <c r="H485" s="32"/>
      <c r="I485" s="32"/>
    </row>
    <row r="486" spans="2:9" ht="14.25" customHeight="1" x14ac:dyDescent="0.25">
      <c r="B486" s="15"/>
      <c r="E486" s="32"/>
      <c r="F486" s="32"/>
      <c r="G486" s="32"/>
      <c r="H486" s="32"/>
      <c r="I486" s="32"/>
    </row>
    <row r="487" spans="2:9" ht="14.25" customHeight="1" x14ac:dyDescent="0.25">
      <c r="B487" s="15"/>
      <c r="E487" s="32"/>
      <c r="F487" s="32"/>
      <c r="G487" s="32"/>
      <c r="H487" s="32"/>
      <c r="I487" s="32"/>
    </row>
    <row r="488" spans="2:9" ht="14.25" customHeight="1" x14ac:dyDescent="0.25">
      <c r="B488" s="15"/>
      <c r="E488" s="32"/>
      <c r="F488" s="32"/>
      <c r="G488" s="32"/>
      <c r="H488" s="32"/>
      <c r="I488" s="32"/>
    </row>
    <row r="489" spans="2:9" ht="14.25" customHeight="1" x14ac:dyDescent="0.25">
      <c r="B489" s="15"/>
      <c r="E489" s="32"/>
      <c r="F489" s="32"/>
      <c r="G489" s="32"/>
      <c r="H489" s="32"/>
      <c r="I489" s="32"/>
    </row>
    <row r="490" spans="2:9" ht="14.25" customHeight="1" x14ac:dyDescent="0.25">
      <c r="B490" s="15"/>
      <c r="E490" s="32"/>
      <c r="F490" s="32"/>
      <c r="G490" s="32"/>
      <c r="H490" s="32"/>
      <c r="I490" s="32"/>
    </row>
    <row r="491" spans="2:9" ht="14.25" customHeight="1" x14ac:dyDescent="0.25">
      <c r="B491" s="15"/>
      <c r="E491" s="32"/>
      <c r="F491" s="32"/>
      <c r="G491" s="32"/>
      <c r="H491" s="32"/>
      <c r="I491" s="32"/>
    </row>
    <row r="492" spans="2:9" ht="14.25" customHeight="1" x14ac:dyDescent="0.25">
      <c r="B492" s="15"/>
      <c r="E492" s="32"/>
      <c r="F492" s="32"/>
      <c r="G492" s="32"/>
      <c r="H492" s="32"/>
      <c r="I492" s="32"/>
    </row>
    <row r="493" spans="2:9" ht="14.25" customHeight="1" x14ac:dyDescent="0.25">
      <c r="B493" s="15"/>
      <c r="E493" s="32"/>
      <c r="F493" s="32"/>
      <c r="G493" s="32"/>
      <c r="H493" s="32"/>
      <c r="I493" s="32"/>
    </row>
    <row r="494" spans="2:9" ht="14.25" customHeight="1" x14ac:dyDescent="0.25">
      <c r="B494" s="15"/>
      <c r="E494" s="32"/>
      <c r="F494" s="32"/>
      <c r="G494" s="32"/>
      <c r="H494" s="32"/>
      <c r="I494" s="32"/>
    </row>
    <row r="495" spans="2:9" ht="14.25" customHeight="1" x14ac:dyDescent="0.25">
      <c r="B495" s="15"/>
      <c r="E495" s="32"/>
      <c r="F495" s="32"/>
      <c r="G495" s="32"/>
      <c r="H495" s="32"/>
      <c r="I495" s="32"/>
    </row>
    <row r="496" spans="2:9" ht="14.25" customHeight="1" x14ac:dyDescent="0.25">
      <c r="B496" s="15"/>
      <c r="E496" s="32"/>
      <c r="F496" s="32"/>
      <c r="G496" s="32"/>
      <c r="H496" s="32"/>
      <c r="I496" s="32"/>
    </row>
    <row r="497" spans="2:9" ht="14.25" customHeight="1" x14ac:dyDescent="0.25">
      <c r="B497" s="15"/>
      <c r="E497" s="32"/>
      <c r="F497" s="32"/>
      <c r="G497" s="32"/>
      <c r="H497" s="32"/>
      <c r="I497" s="32"/>
    </row>
    <row r="498" spans="2:9" ht="14.25" customHeight="1" x14ac:dyDescent="0.25">
      <c r="B498" s="15"/>
      <c r="E498" s="32"/>
      <c r="F498" s="32"/>
      <c r="G498" s="32"/>
      <c r="H498" s="32"/>
      <c r="I498" s="32"/>
    </row>
    <row r="499" spans="2:9" ht="14.25" customHeight="1" x14ac:dyDescent="0.25">
      <c r="B499" s="15"/>
      <c r="E499" s="32"/>
      <c r="F499" s="32"/>
      <c r="G499" s="32"/>
      <c r="H499" s="32"/>
      <c r="I499" s="32"/>
    </row>
    <row r="500" spans="2:9" ht="14.25" customHeight="1" x14ac:dyDescent="0.25">
      <c r="B500" s="15"/>
      <c r="E500" s="32"/>
      <c r="F500" s="32"/>
      <c r="G500" s="32"/>
      <c r="H500" s="32"/>
      <c r="I500" s="32"/>
    </row>
    <row r="501" spans="2:9" ht="14.25" customHeight="1" x14ac:dyDescent="0.25">
      <c r="B501" s="15"/>
      <c r="E501" s="32"/>
      <c r="F501" s="32"/>
      <c r="G501" s="32"/>
      <c r="H501" s="32"/>
      <c r="I501" s="32"/>
    </row>
    <row r="502" spans="2:9" ht="14.25" customHeight="1" x14ac:dyDescent="0.25">
      <c r="B502" s="15"/>
      <c r="E502" s="32"/>
      <c r="F502" s="32"/>
      <c r="G502" s="32"/>
      <c r="H502" s="32"/>
      <c r="I502" s="32"/>
    </row>
    <row r="503" spans="2:9" ht="14.25" customHeight="1" x14ac:dyDescent="0.25">
      <c r="B503" s="15"/>
      <c r="E503" s="32"/>
      <c r="F503" s="32"/>
      <c r="G503" s="32"/>
      <c r="H503" s="32"/>
      <c r="I503" s="32"/>
    </row>
    <row r="504" spans="2:9" ht="14.25" customHeight="1" x14ac:dyDescent="0.25">
      <c r="B504" s="15"/>
      <c r="E504" s="32"/>
      <c r="F504" s="32"/>
      <c r="G504" s="32"/>
      <c r="H504" s="32"/>
      <c r="I504" s="32"/>
    </row>
    <row r="505" spans="2:9" ht="14.25" customHeight="1" x14ac:dyDescent="0.25">
      <c r="B505" s="15"/>
      <c r="E505" s="32"/>
      <c r="F505" s="32"/>
      <c r="G505" s="32"/>
      <c r="H505" s="32"/>
      <c r="I505" s="32"/>
    </row>
    <row r="506" spans="2:9" ht="14.25" customHeight="1" x14ac:dyDescent="0.25">
      <c r="B506" s="15"/>
      <c r="E506" s="32"/>
      <c r="F506" s="32"/>
      <c r="G506" s="32"/>
      <c r="H506" s="32"/>
      <c r="I506" s="32"/>
    </row>
    <row r="507" spans="2:9" ht="14.25" customHeight="1" x14ac:dyDescent="0.25">
      <c r="B507" s="15"/>
      <c r="E507" s="32"/>
      <c r="F507" s="32"/>
      <c r="G507" s="32"/>
      <c r="H507" s="32"/>
      <c r="I507" s="32"/>
    </row>
    <row r="508" spans="2:9" ht="14.25" customHeight="1" x14ac:dyDescent="0.25">
      <c r="B508" s="15"/>
      <c r="E508" s="32"/>
      <c r="F508" s="32"/>
      <c r="G508" s="32"/>
      <c r="H508" s="32"/>
      <c r="I508" s="32"/>
    </row>
    <row r="509" spans="2:9" ht="14.25" customHeight="1" x14ac:dyDescent="0.25">
      <c r="B509" s="15"/>
      <c r="E509" s="32"/>
      <c r="F509" s="32"/>
      <c r="G509" s="32"/>
      <c r="H509" s="32"/>
      <c r="I509" s="32"/>
    </row>
    <row r="510" spans="2:9" ht="14.25" customHeight="1" x14ac:dyDescent="0.25">
      <c r="B510" s="15"/>
      <c r="E510" s="32"/>
      <c r="F510" s="32"/>
      <c r="G510" s="32"/>
      <c r="H510" s="32"/>
      <c r="I510" s="32"/>
    </row>
    <row r="511" spans="2:9" ht="14.25" customHeight="1" x14ac:dyDescent="0.25">
      <c r="B511" s="15"/>
      <c r="E511" s="32"/>
      <c r="F511" s="32"/>
      <c r="G511" s="32"/>
      <c r="H511" s="32"/>
      <c r="I511" s="32"/>
    </row>
    <row r="512" spans="2:9" ht="14.25" customHeight="1" x14ac:dyDescent="0.25">
      <c r="B512" s="15"/>
      <c r="E512" s="32"/>
      <c r="F512" s="32"/>
      <c r="G512" s="32"/>
      <c r="H512" s="32"/>
      <c r="I512" s="32"/>
    </row>
    <row r="513" spans="2:9" ht="14.25" customHeight="1" x14ac:dyDescent="0.25">
      <c r="B513" s="15"/>
      <c r="E513" s="32"/>
      <c r="F513" s="32"/>
      <c r="G513" s="32"/>
      <c r="H513" s="32"/>
      <c r="I513" s="32"/>
    </row>
    <row r="514" spans="2:9" ht="14.25" customHeight="1" x14ac:dyDescent="0.25">
      <c r="B514" s="15"/>
      <c r="E514" s="32"/>
      <c r="F514" s="32"/>
      <c r="G514" s="32"/>
      <c r="H514" s="32"/>
      <c r="I514" s="32"/>
    </row>
    <row r="515" spans="2:9" ht="14.25" customHeight="1" x14ac:dyDescent="0.25">
      <c r="B515" s="15"/>
      <c r="E515" s="32"/>
      <c r="F515" s="32"/>
      <c r="G515" s="32"/>
      <c r="H515" s="32"/>
      <c r="I515" s="32"/>
    </row>
    <row r="516" spans="2:9" ht="14.25" customHeight="1" x14ac:dyDescent="0.25">
      <c r="B516" s="15"/>
      <c r="E516" s="32"/>
      <c r="F516" s="32"/>
      <c r="G516" s="32"/>
      <c r="H516" s="32"/>
      <c r="I516" s="32"/>
    </row>
    <row r="517" spans="2:9" ht="14.25" customHeight="1" x14ac:dyDescent="0.25">
      <c r="B517" s="15"/>
      <c r="E517" s="32"/>
      <c r="F517" s="32"/>
      <c r="G517" s="32"/>
      <c r="H517" s="32"/>
      <c r="I517" s="32"/>
    </row>
    <row r="518" spans="2:9" ht="14.25" customHeight="1" x14ac:dyDescent="0.25">
      <c r="B518" s="15"/>
      <c r="E518" s="32"/>
      <c r="F518" s="32"/>
      <c r="G518" s="32"/>
      <c r="H518" s="32"/>
      <c r="I518" s="32"/>
    </row>
    <row r="519" spans="2:9" ht="14.25" customHeight="1" x14ac:dyDescent="0.25">
      <c r="B519" s="15"/>
      <c r="E519" s="32"/>
      <c r="F519" s="32"/>
      <c r="G519" s="32"/>
      <c r="H519" s="32"/>
      <c r="I519" s="32"/>
    </row>
    <row r="520" spans="2:9" ht="14.25" customHeight="1" x14ac:dyDescent="0.25">
      <c r="B520" s="15"/>
      <c r="E520" s="32"/>
      <c r="F520" s="32"/>
      <c r="G520" s="32"/>
      <c r="H520" s="32"/>
      <c r="I520" s="32"/>
    </row>
    <row r="521" spans="2:9" ht="14.25" customHeight="1" x14ac:dyDescent="0.25">
      <c r="B521" s="15"/>
      <c r="E521" s="32"/>
      <c r="F521" s="32"/>
      <c r="G521" s="32"/>
      <c r="H521" s="32"/>
      <c r="I521" s="32"/>
    </row>
    <row r="522" spans="2:9" ht="14.25" customHeight="1" x14ac:dyDescent="0.25">
      <c r="B522" s="15"/>
      <c r="E522" s="32"/>
      <c r="F522" s="32"/>
      <c r="G522" s="32"/>
      <c r="H522" s="32"/>
      <c r="I522" s="32"/>
    </row>
    <row r="523" spans="2:9" ht="14.25" customHeight="1" x14ac:dyDescent="0.25">
      <c r="B523" s="15"/>
      <c r="E523" s="32"/>
      <c r="F523" s="32"/>
      <c r="G523" s="32"/>
      <c r="H523" s="32"/>
      <c r="I523" s="32"/>
    </row>
    <row r="524" spans="2:9" ht="14.25" customHeight="1" x14ac:dyDescent="0.25">
      <c r="B524" s="15"/>
      <c r="E524" s="32"/>
      <c r="F524" s="32"/>
      <c r="G524" s="32"/>
      <c r="H524" s="32"/>
      <c r="I524" s="32"/>
    </row>
    <row r="525" spans="2:9" ht="14.25" customHeight="1" x14ac:dyDescent="0.25">
      <c r="B525" s="15"/>
      <c r="E525" s="32"/>
      <c r="F525" s="32"/>
      <c r="G525" s="32"/>
      <c r="H525" s="32"/>
      <c r="I525" s="32"/>
    </row>
    <row r="526" spans="2:9" ht="14.25" customHeight="1" x14ac:dyDescent="0.25">
      <c r="B526" s="15"/>
      <c r="E526" s="32"/>
      <c r="F526" s="32"/>
      <c r="G526" s="32"/>
      <c r="H526" s="32"/>
      <c r="I526" s="32"/>
    </row>
    <row r="527" spans="2:9" ht="14.25" customHeight="1" x14ac:dyDescent="0.25">
      <c r="B527" s="15"/>
      <c r="E527" s="32"/>
      <c r="F527" s="32"/>
      <c r="G527" s="32"/>
      <c r="H527" s="32"/>
      <c r="I527" s="32"/>
    </row>
    <row r="528" spans="2:9" ht="14.25" customHeight="1" x14ac:dyDescent="0.25">
      <c r="B528" s="15"/>
      <c r="E528" s="32"/>
      <c r="F528" s="32"/>
      <c r="G528" s="32"/>
      <c r="H528" s="32"/>
      <c r="I528" s="32"/>
    </row>
    <row r="529" spans="2:9" ht="14.25" customHeight="1" x14ac:dyDescent="0.25">
      <c r="B529" s="15"/>
      <c r="E529" s="32"/>
      <c r="F529" s="32"/>
      <c r="G529" s="32"/>
      <c r="H529" s="32"/>
      <c r="I529" s="32"/>
    </row>
    <row r="530" spans="2:9" ht="14.25" customHeight="1" x14ac:dyDescent="0.25">
      <c r="B530" s="15"/>
      <c r="E530" s="32"/>
      <c r="F530" s="32"/>
      <c r="G530" s="32"/>
      <c r="H530" s="32"/>
      <c r="I530" s="32"/>
    </row>
    <row r="531" spans="2:9" ht="14.25" customHeight="1" x14ac:dyDescent="0.25">
      <c r="B531" s="15"/>
      <c r="E531" s="32"/>
      <c r="F531" s="32"/>
      <c r="G531" s="32"/>
      <c r="H531" s="32"/>
      <c r="I531" s="32"/>
    </row>
    <row r="532" spans="2:9" ht="14.25" customHeight="1" x14ac:dyDescent="0.25">
      <c r="B532" s="15"/>
      <c r="E532" s="32"/>
      <c r="F532" s="32"/>
      <c r="G532" s="32"/>
      <c r="H532" s="32"/>
      <c r="I532" s="32"/>
    </row>
    <row r="533" spans="2:9" ht="14.25" customHeight="1" x14ac:dyDescent="0.25">
      <c r="B533" s="15"/>
      <c r="E533" s="32"/>
      <c r="F533" s="32"/>
      <c r="G533" s="32"/>
      <c r="H533" s="32"/>
      <c r="I533" s="32"/>
    </row>
    <row r="534" spans="2:9" ht="14.25" customHeight="1" x14ac:dyDescent="0.25">
      <c r="B534" s="15"/>
      <c r="E534" s="32"/>
      <c r="F534" s="32"/>
      <c r="G534" s="32"/>
      <c r="H534" s="32"/>
      <c r="I534" s="32"/>
    </row>
    <row r="535" spans="2:9" ht="14.25" customHeight="1" x14ac:dyDescent="0.25">
      <c r="B535" s="15"/>
      <c r="E535" s="32"/>
      <c r="F535" s="32"/>
      <c r="G535" s="32"/>
      <c r="H535" s="32"/>
      <c r="I535" s="32"/>
    </row>
    <row r="536" spans="2:9" ht="14.25" customHeight="1" x14ac:dyDescent="0.25">
      <c r="B536" s="15"/>
      <c r="E536" s="32"/>
      <c r="F536" s="32"/>
      <c r="G536" s="32"/>
      <c r="H536" s="32"/>
      <c r="I536" s="32"/>
    </row>
    <row r="537" spans="2:9" ht="14.25" customHeight="1" x14ac:dyDescent="0.25">
      <c r="B537" s="15"/>
      <c r="E537" s="32"/>
      <c r="F537" s="32"/>
      <c r="G537" s="32"/>
      <c r="H537" s="32"/>
      <c r="I537" s="32"/>
    </row>
    <row r="538" spans="2:9" ht="14.25" customHeight="1" x14ac:dyDescent="0.25">
      <c r="B538" s="15"/>
      <c r="E538" s="32"/>
      <c r="F538" s="32"/>
      <c r="G538" s="32"/>
      <c r="H538" s="32"/>
      <c r="I538" s="32"/>
    </row>
    <row r="539" spans="2:9" ht="14.25" customHeight="1" x14ac:dyDescent="0.25">
      <c r="B539" s="15"/>
      <c r="E539" s="32"/>
      <c r="F539" s="32"/>
      <c r="G539" s="32"/>
      <c r="H539" s="32"/>
      <c r="I539" s="32"/>
    </row>
    <row r="540" spans="2:9" ht="14.25" customHeight="1" x14ac:dyDescent="0.25">
      <c r="B540" s="15"/>
      <c r="E540" s="32"/>
      <c r="F540" s="32"/>
      <c r="G540" s="32"/>
      <c r="H540" s="32"/>
      <c r="I540" s="32"/>
    </row>
    <row r="541" spans="2:9" ht="14.25" customHeight="1" x14ac:dyDescent="0.25">
      <c r="B541" s="15"/>
      <c r="E541" s="32"/>
      <c r="F541" s="32"/>
      <c r="G541" s="32"/>
      <c r="H541" s="32"/>
      <c r="I541" s="32"/>
    </row>
    <row r="542" spans="2:9" ht="14.25" customHeight="1" x14ac:dyDescent="0.25">
      <c r="B542" s="15"/>
      <c r="E542" s="32"/>
      <c r="F542" s="32"/>
      <c r="G542" s="32"/>
      <c r="H542" s="32"/>
      <c r="I542" s="32"/>
    </row>
    <row r="543" spans="2:9" ht="14.25" customHeight="1" x14ac:dyDescent="0.25">
      <c r="B543" s="15"/>
      <c r="E543" s="32"/>
      <c r="F543" s="32"/>
      <c r="G543" s="32"/>
      <c r="H543" s="32"/>
      <c r="I543" s="32"/>
    </row>
    <row r="544" spans="2:9" ht="14.25" customHeight="1" x14ac:dyDescent="0.25">
      <c r="B544" s="15"/>
      <c r="E544" s="32"/>
      <c r="F544" s="32"/>
      <c r="G544" s="32"/>
      <c r="H544" s="32"/>
      <c r="I544" s="32"/>
    </row>
    <row r="545" spans="2:9" ht="14.25" customHeight="1" x14ac:dyDescent="0.25">
      <c r="B545" s="15"/>
      <c r="E545" s="32"/>
      <c r="F545" s="32"/>
      <c r="G545" s="32"/>
      <c r="H545" s="32"/>
      <c r="I545" s="32"/>
    </row>
    <row r="546" spans="2:9" ht="14.25" customHeight="1" x14ac:dyDescent="0.25">
      <c r="B546" s="15"/>
      <c r="E546" s="32"/>
      <c r="F546" s="32"/>
      <c r="G546" s="32"/>
      <c r="H546" s="32"/>
      <c r="I546" s="32"/>
    </row>
    <row r="547" spans="2:9" ht="14.25" customHeight="1" x14ac:dyDescent="0.25">
      <c r="B547" s="15"/>
      <c r="E547" s="32"/>
      <c r="F547" s="32"/>
      <c r="G547" s="32"/>
      <c r="H547" s="32"/>
      <c r="I547" s="32"/>
    </row>
    <row r="548" spans="2:9" ht="14.25" customHeight="1" x14ac:dyDescent="0.25">
      <c r="B548" s="15"/>
      <c r="E548" s="32"/>
      <c r="F548" s="32"/>
      <c r="G548" s="32"/>
      <c r="H548" s="32"/>
      <c r="I548" s="32"/>
    </row>
    <row r="549" spans="2:9" ht="14.25" customHeight="1" x14ac:dyDescent="0.25">
      <c r="B549" s="15"/>
      <c r="E549" s="32"/>
      <c r="F549" s="32"/>
      <c r="G549" s="32"/>
      <c r="H549" s="32"/>
      <c r="I549" s="32"/>
    </row>
    <row r="550" spans="2:9" ht="14.25" customHeight="1" x14ac:dyDescent="0.25">
      <c r="B550" s="15"/>
      <c r="E550" s="32"/>
      <c r="F550" s="32"/>
      <c r="G550" s="32"/>
      <c r="H550" s="32"/>
      <c r="I550" s="32"/>
    </row>
    <row r="551" spans="2:9" ht="14.25" customHeight="1" x14ac:dyDescent="0.25">
      <c r="B551" s="15"/>
      <c r="E551" s="32"/>
      <c r="F551" s="32"/>
      <c r="G551" s="32"/>
      <c r="H551" s="32"/>
      <c r="I551" s="32"/>
    </row>
    <row r="552" spans="2:9" ht="14.25" customHeight="1" x14ac:dyDescent="0.25">
      <c r="B552" s="15"/>
      <c r="E552" s="32"/>
      <c r="F552" s="32"/>
      <c r="G552" s="32"/>
      <c r="H552" s="32"/>
      <c r="I552" s="32"/>
    </row>
    <row r="553" spans="2:9" ht="14.25" customHeight="1" x14ac:dyDescent="0.25">
      <c r="B553" s="15"/>
      <c r="E553" s="32"/>
      <c r="F553" s="32"/>
      <c r="G553" s="32"/>
      <c r="H553" s="32"/>
      <c r="I553" s="32"/>
    </row>
    <row r="554" spans="2:9" ht="14.25" customHeight="1" x14ac:dyDescent="0.25">
      <c r="B554" s="15"/>
      <c r="E554" s="32"/>
      <c r="F554" s="32"/>
      <c r="G554" s="32"/>
      <c r="H554" s="32"/>
      <c r="I554" s="32"/>
    </row>
    <row r="555" spans="2:9" ht="14.25" customHeight="1" x14ac:dyDescent="0.25">
      <c r="B555" s="15"/>
      <c r="E555" s="32"/>
      <c r="F555" s="32"/>
      <c r="G555" s="32"/>
      <c r="H555" s="32"/>
      <c r="I555" s="32"/>
    </row>
    <row r="556" spans="2:9" ht="14.25" customHeight="1" x14ac:dyDescent="0.25">
      <c r="B556" s="15"/>
      <c r="E556" s="32"/>
      <c r="F556" s="32"/>
      <c r="G556" s="32"/>
      <c r="H556" s="32"/>
      <c r="I556" s="32"/>
    </row>
    <row r="557" spans="2:9" ht="14.25" customHeight="1" x14ac:dyDescent="0.25">
      <c r="B557" s="15"/>
      <c r="E557" s="32"/>
      <c r="F557" s="32"/>
      <c r="G557" s="32"/>
      <c r="H557" s="32"/>
      <c r="I557" s="32"/>
    </row>
    <row r="558" spans="2:9" ht="14.25" customHeight="1" x14ac:dyDescent="0.25">
      <c r="B558" s="15"/>
      <c r="E558" s="32"/>
      <c r="F558" s="32"/>
      <c r="G558" s="32"/>
      <c r="H558" s="32"/>
      <c r="I558" s="32"/>
    </row>
    <row r="559" spans="2:9" ht="14.25" customHeight="1" x14ac:dyDescent="0.25">
      <c r="B559" s="15"/>
      <c r="E559" s="32"/>
      <c r="F559" s="32"/>
      <c r="G559" s="32"/>
      <c r="H559" s="32"/>
      <c r="I559" s="32"/>
    </row>
    <row r="560" spans="2:9" ht="14.25" customHeight="1" x14ac:dyDescent="0.25">
      <c r="B560" s="15"/>
      <c r="E560" s="32"/>
      <c r="F560" s="32"/>
      <c r="G560" s="32"/>
      <c r="H560" s="32"/>
      <c r="I560" s="32"/>
    </row>
    <row r="561" spans="2:9" ht="14.25" customHeight="1" x14ac:dyDescent="0.25">
      <c r="B561" s="15"/>
      <c r="E561" s="32"/>
      <c r="F561" s="32"/>
      <c r="G561" s="32"/>
      <c r="H561" s="32"/>
      <c r="I561" s="32"/>
    </row>
    <row r="562" spans="2:9" ht="14.25" customHeight="1" x14ac:dyDescent="0.25">
      <c r="B562" s="15"/>
      <c r="E562" s="32"/>
      <c r="F562" s="32"/>
      <c r="G562" s="32"/>
      <c r="H562" s="32"/>
      <c r="I562" s="32"/>
    </row>
    <row r="563" spans="2:9" ht="14.25" customHeight="1" x14ac:dyDescent="0.25">
      <c r="B563" s="15"/>
      <c r="E563" s="32"/>
      <c r="F563" s="32"/>
      <c r="G563" s="32"/>
      <c r="H563" s="32"/>
      <c r="I563" s="32"/>
    </row>
    <row r="564" spans="2:9" ht="14.25" customHeight="1" x14ac:dyDescent="0.25">
      <c r="B564" s="15"/>
      <c r="E564" s="32"/>
      <c r="F564" s="32"/>
      <c r="G564" s="32"/>
      <c r="H564" s="32"/>
      <c r="I564" s="32"/>
    </row>
    <row r="565" spans="2:9" ht="14.25" customHeight="1" x14ac:dyDescent="0.25">
      <c r="B565" s="15"/>
      <c r="E565" s="32"/>
      <c r="F565" s="32"/>
      <c r="G565" s="32"/>
      <c r="H565" s="32"/>
      <c r="I565" s="32"/>
    </row>
    <row r="566" spans="2:9" ht="14.25" customHeight="1" x14ac:dyDescent="0.25">
      <c r="B566" s="15"/>
      <c r="E566" s="32"/>
      <c r="F566" s="32"/>
      <c r="G566" s="32"/>
      <c r="H566" s="32"/>
      <c r="I566" s="32"/>
    </row>
    <row r="567" spans="2:9" ht="14.25" customHeight="1" x14ac:dyDescent="0.25">
      <c r="B567" s="15"/>
      <c r="E567" s="32"/>
      <c r="F567" s="32"/>
      <c r="G567" s="32"/>
      <c r="H567" s="32"/>
      <c r="I567" s="32"/>
    </row>
    <row r="568" spans="2:9" ht="14.25" customHeight="1" x14ac:dyDescent="0.25">
      <c r="B568" s="15"/>
      <c r="E568" s="32"/>
      <c r="F568" s="32"/>
      <c r="G568" s="32"/>
      <c r="H568" s="32"/>
      <c r="I568" s="32"/>
    </row>
    <row r="569" spans="2:9" ht="14.25" customHeight="1" x14ac:dyDescent="0.25">
      <c r="B569" s="15"/>
      <c r="E569" s="32"/>
      <c r="F569" s="32"/>
      <c r="G569" s="32"/>
      <c r="H569" s="32"/>
      <c r="I569" s="32"/>
    </row>
    <row r="570" spans="2:9" ht="14.25" customHeight="1" x14ac:dyDescent="0.25">
      <c r="B570" s="15"/>
      <c r="E570" s="32"/>
      <c r="F570" s="32"/>
      <c r="G570" s="32"/>
      <c r="H570" s="32"/>
      <c r="I570" s="32"/>
    </row>
    <row r="571" spans="2:9" ht="14.25" customHeight="1" x14ac:dyDescent="0.25">
      <c r="B571" s="15"/>
      <c r="E571" s="32"/>
      <c r="F571" s="32"/>
      <c r="G571" s="32"/>
      <c r="H571" s="32"/>
      <c r="I571" s="32"/>
    </row>
    <row r="572" spans="2:9" ht="14.25" customHeight="1" x14ac:dyDescent="0.25">
      <c r="B572" s="15"/>
      <c r="E572" s="32"/>
      <c r="F572" s="32"/>
      <c r="G572" s="32"/>
      <c r="H572" s="32"/>
      <c r="I572" s="32"/>
    </row>
    <row r="573" spans="2:9" ht="14.25" customHeight="1" x14ac:dyDescent="0.25">
      <c r="B573" s="15"/>
      <c r="E573" s="32"/>
      <c r="F573" s="32"/>
      <c r="G573" s="32"/>
      <c r="H573" s="32"/>
      <c r="I573" s="32"/>
    </row>
    <row r="574" spans="2:9" ht="14.25" customHeight="1" x14ac:dyDescent="0.25">
      <c r="B574" s="15"/>
      <c r="E574" s="32"/>
      <c r="F574" s="32"/>
      <c r="G574" s="32"/>
      <c r="H574" s="32"/>
      <c r="I574" s="32"/>
    </row>
    <row r="575" spans="2:9" ht="14.25" customHeight="1" x14ac:dyDescent="0.25">
      <c r="B575" s="15"/>
      <c r="E575" s="32"/>
      <c r="F575" s="32"/>
      <c r="G575" s="32"/>
      <c r="H575" s="32"/>
      <c r="I575" s="32"/>
    </row>
    <row r="576" spans="2:9" ht="14.25" customHeight="1" x14ac:dyDescent="0.25">
      <c r="B576" s="15"/>
      <c r="E576" s="32"/>
      <c r="F576" s="32"/>
      <c r="G576" s="32"/>
      <c r="H576" s="32"/>
      <c r="I576" s="32"/>
    </row>
    <row r="577" spans="2:9" ht="14.25" customHeight="1" x14ac:dyDescent="0.25">
      <c r="B577" s="15"/>
      <c r="E577" s="32"/>
      <c r="F577" s="32"/>
      <c r="G577" s="32"/>
      <c r="H577" s="32"/>
      <c r="I577" s="32"/>
    </row>
    <row r="578" spans="2:9" ht="14.25" customHeight="1" x14ac:dyDescent="0.25">
      <c r="B578" s="15"/>
      <c r="E578" s="32"/>
      <c r="F578" s="32"/>
      <c r="G578" s="32"/>
      <c r="H578" s="32"/>
      <c r="I578" s="32"/>
    </row>
    <row r="579" spans="2:9" ht="14.25" customHeight="1" x14ac:dyDescent="0.25">
      <c r="B579" s="15"/>
      <c r="E579" s="32"/>
      <c r="F579" s="32"/>
      <c r="G579" s="32"/>
      <c r="H579" s="32"/>
      <c r="I579" s="32"/>
    </row>
    <row r="580" spans="2:9" ht="14.25" customHeight="1" x14ac:dyDescent="0.25">
      <c r="B580" s="15"/>
      <c r="E580" s="32"/>
      <c r="F580" s="32"/>
      <c r="G580" s="32"/>
      <c r="H580" s="32"/>
      <c r="I580" s="32"/>
    </row>
    <row r="581" spans="2:9" ht="14.25" customHeight="1" x14ac:dyDescent="0.25">
      <c r="B581" s="15"/>
      <c r="E581" s="32"/>
      <c r="F581" s="32"/>
      <c r="G581" s="32"/>
      <c r="H581" s="32"/>
      <c r="I581" s="32"/>
    </row>
    <row r="582" spans="2:9" ht="14.25" customHeight="1" x14ac:dyDescent="0.25">
      <c r="B582" s="15"/>
      <c r="E582" s="32"/>
      <c r="F582" s="32"/>
      <c r="G582" s="32"/>
      <c r="H582" s="32"/>
      <c r="I582" s="32"/>
    </row>
    <row r="583" spans="2:9" ht="14.25" customHeight="1" x14ac:dyDescent="0.25">
      <c r="B583" s="15"/>
      <c r="E583" s="32"/>
      <c r="F583" s="32"/>
      <c r="G583" s="32"/>
      <c r="H583" s="32"/>
      <c r="I583" s="32"/>
    </row>
    <row r="584" spans="2:9" ht="14.25" customHeight="1" x14ac:dyDescent="0.25">
      <c r="B584" s="15"/>
      <c r="E584" s="32"/>
      <c r="F584" s="32"/>
      <c r="G584" s="32"/>
      <c r="H584" s="32"/>
      <c r="I584" s="32"/>
    </row>
    <row r="585" spans="2:9" ht="14.25" customHeight="1" x14ac:dyDescent="0.25">
      <c r="B585" s="15"/>
      <c r="E585" s="32"/>
      <c r="F585" s="32"/>
      <c r="G585" s="32"/>
      <c r="H585" s="32"/>
      <c r="I585" s="32"/>
    </row>
    <row r="586" spans="2:9" ht="14.25" customHeight="1" x14ac:dyDescent="0.25">
      <c r="B586" s="15"/>
      <c r="E586" s="32"/>
      <c r="F586" s="32"/>
      <c r="G586" s="32"/>
      <c r="H586" s="32"/>
      <c r="I586" s="32"/>
    </row>
    <row r="587" spans="2:9" ht="14.25" customHeight="1" x14ac:dyDescent="0.25">
      <c r="B587" s="15"/>
      <c r="E587" s="32"/>
      <c r="F587" s="32"/>
      <c r="G587" s="32"/>
      <c r="H587" s="32"/>
      <c r="I587" s="32"/>
    </row>
    <row r="588" spans="2:9" ht="14.25" customHeight="1" x14ac:dyDescent="0.25">
      <c r="B588" s="15"/>
      <c r="E588" s="32"/>
      <c r="F588" s="32"/>
      <c r="G588" s="32"/>
      <c r="H588" s="32"/>
      <c r="I588" s="32"/>
    </row>
    <row r="589" spans="2:9" ht="14.25" customHeight="1" x14ac:dyDescent="0.25">
      <c r="B589" s="15"/>
      <c r="E589" s="32"/>
      <c r="F589" s="32"/>
      <c r="G589" s="32"/>
      <c r="H589" s="32"/>
      <c r="I589" s="32"/>
    </row>
    <row r="590" spans="2:9" ht="14.25" customHeight="1" x14ac:dyDescent="0.25">
      <c r="B590" s="15"/>
      <c r="E590" s="32"/>
      <c r="F590" s="32"/>
      <c r="G590" s="32"/>
      <c r="H590" s="32"/>
      <c r="I590" s="32"/>
    </row>
    <row r="591" spans="2:9" ht="14.25" customHeight="1" x14ac:dyDescent="0.25">
      <c r="B591" s="15"/>
      <c r="E591" s="32"/>
      <c r="F591" s="32"/>
      <c r="G591" s="32"/>
      <c r="H591" s="32"/>
      <c r="I591" s="32"/>
    </row>
    <row r="592" spans="2:9" ht="14.25" customHeight="1" x14ac:dyDescent="0.25">
      <c r="B592" s="15"/>
      <c r="E592" s="32"/>
      <c r="F592" s="32"/>
      <c r="G592" s="32"/>
      <c r="H592" s="32"/>
      <c r="I592" s="32"/>
    </row>
    <row r="593" spans="2:9" ht="14.25" customHeight="1" x14ac:dyDescent="0.25">
      <c r="B593" s="15"/>
      <c r="E593" s="32"/>
      <c r="F593" s="32"/>
      <c r="G593" s="32"/>
      <c r="H593" s="32"/>
      <c r="I593" s="32"/>
    </row>
    <row r="594" spans="2:9" ht="14.25" customHeight="1" x14ac:dyDescent="0.25">
      <c r="B594" s="15"/>
      <c r="E594" s="32"/>
      <c r="F594" s="32"/>
      <c r="G594" s="32"/>
      <c r="H594" s="32"/>
      <c r="I594" s="32"/>
    </row>
    <row r="595" spans="2:9" ht="14.25" customHeight="1" x14ac:dyDescent="0.25">
      <c r="B595" s="15"/>
      <c r="E595" s="32"/>
      <c r="F595" s="32"/>
      <c r="G595" s="32"/>
      <c r="H595" s="32"/>
      <c r="I595" s="32"/>
    </row>
    <row r="596" spans="2:9" ht="14.25" customHeight="1" x14ac:dyDescent="0.25">
      <c r="B596" s="15"/>
      <c r="E596" s="32"/>
      <c r="F596" s="32"/>
      <c r="G596" s="32"/>
      <c r="H596" s="32"/>
      <c r="I596" s="32"/>
    </row>
    <row r="597" spans="2:9" ht="14.25" customHeight="1" x14ac:dyDescent="0.25">
      <c r="B597" s="15"/>
      <c r="E597" s="32"/>
      <c r="F597" s="32"/>
      <c r="G597" s="32"/>
      <c r="H597" s="32"/>
      <c r="I597" s="32"/>
    </row>
    <row r="598" spans="2:9" ht="14.25" customHeight="1" x14ac:dyDescent="0.25">
      <c r="B598" s="15"/>
      <c r="E598" s="32"/>
      <c r="F598" s="32"/>
      <c r="G598" s="32"/>
      <c r="H598" s="32"/>
      <c r="I598" s="32"/>
    </row>
    <row r="599" spans="2:9" ht="14.25" customHeight="1" x14ac:dyDescent="0.25">
      <c r="B599" s="15"/>
      <c r="E599" s="32"/>
      <c r="F599" s="32"/>
      <c r="G599" s="32"/>
      <c r="H599" s="32"/>
      <c r="I599" s="32"/>
    </row>
    <row r="600" spans="2:9" ht="14.25" customHeight="1" x14ac:dyDescent="0.25">
      <c r="B600" s="15"/>
      <c r="E600" s="32"/>
      <c r="F600" s="32"/>
      <c r="G600" s="32"/>
      <c r="H600" s="32"/>
      <c r="I600" s="32"/>
    </row>
    <row r="601" spans="2:9" ht="14.25" customHeight="1" x14ac:dyDescent="0.25">
      <c r="B601" s="15"/>
      <c r="E601" s="32"/>
      <c r="F601" s="32"/>
      <c r="G601" s="32"/>
      <c r="H601" s="32"/>
      <c r="I601" s="32"/>
    </row>
    <row r="602" spans="2:9" ht="14.25" customHeight="1" x14ac:dyDescent="0.25">
      <c r="B602" s="15"/>
      <c r="E602" s="32"/>
      <c r="F602" s="32"/>
      <c r="G602" s="32"/>
      <c r="H602" s="32"/>
      <c r="I602" s="32"/>
    </row>
    <row r="603" spans="2:9" ht="14.25" customHeight="1" x14ac:dyDescent="0.25">
      <c r="B603" s="15"/>
      <c r="E603" s="32"/>
      <c r="F603" s="32"/>
      <c r="G603" s="32"/>
      <c r="H603" s="32"/>
      <c r="I603" s="32"/>
    </row>
    <row r="604" spans="2:9" ht="14.25" customHeight="1" x14ac:dyDescent="0.25">
      <c r="B604" s="15"/>
      <c r="E604" s="32"/>
      <c r="F604" s="32"/>
      <c r="G604" s="32"/>
      <c r="H604" s="32"/>
      <c r="I604" s="32"/>
    </row>
    <row r="605" spans="2:9" ht="14.25" customHeight="1" x14ac:dyDescent="0.25">
      <c r="B605" s="15"/>
      <c r="E605" s="32"/>
      <c r="F605" s="32"/>
      <c r="G605" s="32"/>
      <c r="H605" s="32"/>
      <c r="I605" s="32"/>
    </row>
    <row r="606" spans="2:9" ht="14.25" customHeight="1" x14ac:dyDescent="0.25">
      <c r="B606" s="15"/>
      <c r="E606" s="32"/>
      <c r="F606" s="32"/>
      <c r="G606" s="32"/>
      <c r="H606" s="32"/>
      <c r="I606" s="32"/>
    </row>
    <row r="607" spans="2:9" ht="14.25" customHeight="1" x14ac:dyDescent="0.25">
      <c r="B607" s="15"/>
      <c r="E607" s="32"/>
      <c r="F607" s="32"/>
      <c r="G607" s="32"/>
      <c r="H607" s="32"/>
      <c r="I607" s="32"/>
    </row>
    <row r="608" spans="2:9" ht="14.25" customHeight="1" x14ac:dyDescent="0.25">
      <c r="B608" s="15"/>
      <c r="E608" s="32"/>
      <c r="F608" s="32"/>
      <c r="G608" s="32"/>
      <c r="H608" s="32"/>
      <c r="I608" s="32"/>
    </row>
    <row r="609" spans="2:9" ht="14.25" customHeight="1" x14ac:dyDescent="0.25">
      <c r="B609" s="15"/>
      <c r="E609" s="32"/>
      <c r="F609" s="32"/>
      <c r="G609" s="32"/>
      <c r="H609" s="32"/>
      <c r="I609" s="32"/>
    </row>
    <row r="610" spans="2:9" ht="14.25" customHeight="1" x14ac:dyDescent="0.25">
      <c r="B610" s="15"/>
      <c r="E610" s="32"/>
      <c r="F610" s="32"/>
      <c r="G610" s="32"/>
      <c r="H610" s="32"/>
      <c r="I610" s="32"/>
    </row>
    <row r="611" spans="2:9" ht="14.25" customHeight="1" x14ac:dyDescent="0.25">
      <c r="B611" s="15"/>
      <c r="E611" s="32"/>
      <c r="F611" s="32"/>
      <c r="G611" s="32"/>
      <c r="H611" s="32"/>
      <c r="I611" s="32"/>
    </row>
    <row r="612" spans="2:9" ht="14.25" customHeight="1" x14ac:dyDescent="0.25">
      <c r="B612" s="15"/>
      <c r="E612" s="32"/>
      <c r="F612" s="32"/>
      <c r="G612" s="32"/>
      <c r="H612" s="32"/>
      <c r="I612" s="32"/>
    </row>
    <row r="613" spans="2:9" ht="14.25" customHeight="1" x14ac:dyDescent="0.25">
      <c r="B613" s="15"/>
      <c r="E613" s="32"/>
      <c r="F613" s="32"/>
      <c r="G613" s="32"/>
      <c r="H613" s="32"/>
      <c r="I613" s="32"/>
    </row>
    <row r="614" spans="2:9" ht="14.25" customHeight="1" x14ac:dyDescent="0.25">
      <c r="B614" s="15"/>
      <c r="E614" s="32"/>
      <c r="F614" s="32"/>
      <c r="G614" s="32"/>
      <c r="H614" s="32"/>
      <c r="I614" s="32"/>
    </row>
    <row r="615" spans="2:9" ht="14.25" customHeight="1" x14ac:dyDescent="0.25">
      <c r="B615" s="15"/>
      <c r="E615" s="32"/>
      <c r="F615" s="32"/>
      <c r="G615" s="32"/>
      <c r="H615" s="32"/>
      <c r="I615" s="32"/>
    </row>
    <row r="616" spans="2:9" ht="14.25" customHeight="1" x14ac:dyDescent="0.25">
      <c r="B616" s="15"/>
      <c r="E616" s="32"/>
      <c r="F616" s="32"/>
      <c r="G616" s="32"/>
      <c r="H616" s="32"/>
      <c r="I616" s="32"/>
    </row>
    <row r="617" spans="2:9" ht="14.25" customHeight="1" x14ac:dyDescent="0.25">
      <c r="B617" s="15"/>
      <c r="E617" s="32"/>
      <c r="F617" s="32"/>
      <c r="G617" s="32"/>
      <c r="H617" s="32"/>
      <c r="I617" s="32"/>
    </row>
    <row r="618" spans="2:9" ht="14.25" customHeight="1" x14ac:dyDescent="0.25">
      <c r="B618" s="15"/>
      <c r="E618" s="32"/>
      <c r="F618" s="32"/>
      <c r="G618" s="32"/>
      <c r="H618" s="32"/>
      <c r="I618" s="32"/>
    </row>
    <row r="619" spans="2:9" ht="14.25" customHeight="1" x14ac:dyDescent="0.25">
      <c r="B619" s="15"/>
      <c r="E619" s="32"/>
      <c r="F619" s="32"/>
      <c r="G619" s="32"/>
      <c r="H619" s="32"/>
      <c r="I619" s="32"/>
    </row>
    <row r="620" spans="2:9" ht="14.25" customHeight="1" x14ac:dyDescent="0.25">
      <c r="B620" s="15"/>
      <c r="E620" s="32"/>
      <c r="F620" s="32"/>
      <c r="G620" s="32"/>
      <c r="H620" s="32"/>
      <c r="I620" s="32"/>
    </row>
    <row r="621" spans="2:9" ht="14.25" customHeight="1" x14ac:dyDescent="0.25">
      <c r="B621" s="15"/>
      <c r="E621" s="32"/>
      <c r="F621" s="32"/>
      <c r="G621" s="32"/>
      <c r="H621" s="32"/>
      <c r="I621" s="32"/>
    </row>
    <row r="622" spans="2:9" ht="14.25" customHeight="1" x14ac:dyDescent="0.25">
      <c r="B622" s="15"/>
      <c r="E622" s="32"/>
      <c r="F622" s="32"/>
      <c r="G622" s="32"/>
      <c r="H622" s="32"/>
      <c r="I622" s="32"/>
    </row>
    <row r="623" spans="2:9" ht="14.25" customHeight="1" x14ac:dyDescent="0.25">
      <c r="B623" s="15"/>
      <c r="E623" s="32"/>
      <c r="F623" s="32"/>
      <c r="G623" s="32"/>
      <c r="H623" s="32"/>
      <c r="I623" s="32"/>
    </row>
    <row r="624" spans="2:9" ht="14.25" customHeight="1" x14ac:dyDescent="0.25">
      <c r="B624" s="15"/>
      <c r="E624" s="32"/>
      <c r="F624" s="32"/>
      <c r="G624" s="32"/>
      <c r="H624" s="32"/>
      <c r="I624" s="32"/>
    </row>
    <row r="625" spans="2:9" ht="14.25" customHeight="1" x14ac:dyDescent="0.25">
      <c r="B625" s="15"/>
      <c r="E625" s="32"/>
      <c r="F625" s="32"/>
      <c r="G625" s="32"/>
      <c r="H625" s="32"/>
      <c r="I625" s="32"/>
    </row>
    <row r="626" spans="2:9" ht="14.25" customHeight="1" x14ac:dyDescent="0.25">
      <c r="B626" s="15"/>
      <c r="E626" s="32"/>
      <c r="F626" s="32"/>
      <c r="G626" s="32"/>
      <c r="H626" s="32"/>
      <c r="I626" s="32"/>
    </row>
    <row r="627" spans="2:9" ht="14.25" customHeight="1" x14ac:dyDescent="0.25">
      <c r="B627" s="15"/>
      <c r="E627" s="32"/>
      <c r="F627" s="32"/>
      <c r="G627" s="32"/>
      <c r="H627" s="32"/>
      <c r="I627" s="32"/>
    </row>
    <row r="628" spans="2:9" ht="14.25" customHeight="1" x14ac:dyDescent="0.25">
      <c r="B628" s="15"/>
      <c r="E628" s="32"/>
      <c r="F628" s="32"/>
      <c r="G628" s="32"/>
      <c r="H628" s="32"/>
      <c r="I628" s="32"/>
    </row>
    <row r="629" spans="2:9" ht="14.25" customHeight="1" x14ac:dyDescent="0.25">
      <c r="B629" s="15"/>
      <c r="E629" s="32"/>
      <c r="F629" s="32"/>
      <c r="G629" s="32"/>
      <c r="H629" s="32"/>
      <c r="I629" s="32"/>
    </row>
    <row r="630" spans="2:9" ht="14.25" customHeight="1" x14ac:dyDescent="0.25">
      <c r="B630" s="15"/>
      <c r="E630" s="32"/>
      <c r="F630" s="32"/>
      <c r="G630" s="32"/>
      <c r="H630" s="32"/>
      <c r="I630" s="32"/>
    </row>
    <row r="631" spans="2:9" ht="14.25" customHeight="1" x14ac:dyDescent="0.25">
      <c r="B631" s="15"/>
      <c r="E631" s="32"/>
      <c r="F631" s="32"/>
      <c r="G631" s="32"/>
      <c r="H631" s="32"/>
      <c r="I631" s="32"/>
    </row>
    <row r="632" spans="2:9" ht="14.25" customHeight="1" x14ac:dyDescent="0.25">
      <c r="B632" s="15"/>
      <c r="E632" s="32"/>
      <c r="F632" s="32"/>
      <c r="G632" s="32"/>
      <c r="H632" s="32"/>
      <c r="I632" s="32"/>
    </row>
    <row r="633" spans="2:9" ht="14.25" customHeight="1" x14ac:dyDescent="0.25">
      <c r="B633" s="15"/>
      <c r="E633" s="32"/>
      <c r="F633" s="32"/>
      <c r="G633" s="32"/>
      <c r="H633" s="32"/>
      <c r="I633" s="32"/>
    </row>
    <row r="634" spans="2:9" ht="14.25" customHeight="1" x14ac:dyDescent="0.25">
      <c r="B634" s="15"/>
      <c r="E634" s="32"/>
      <c r="F634" s="32"/>
      <c r="G634" s="32"/>
      <c r="H634" s="32"/>
      <c r="I634" s="32"/>
    </row>
    <row r="635" spans="2:9" ht="14.25" customHeight="1" x14ac:dyDescent="0.25">
      <c r="B635" s="15"/>
      <c r="E635" s="32"/>
      <c r="F635" s="32"/>
      <c r="G635" s="32"/>
      <c r="H635" s="32"/>
      <c r="I635" s="32"/>
    </row>
    <row r="636" spans="2:9" ht="14.25" customHeight="1" x14ac:dyDescent="0.25">
      <c r="B636" s="15"/>
      <c r="E636" s="32"/>
      <c r="F636" s="32"/>
      <c r="G636" s="32"/>
      <c r="H636" s="32"/>
      <c r="I636" s="32"/>
    </row>
    <row r="637" spans="2:9" ht="14.25" customHeight="1" x14ac:dyDescent="0.25">
      <c r="B637" s="15"/>
      <c r="E637" s="32"/>
      <c r="F637" s="32"/>
      <c r="G637" s="32"/>
      <c r="H637" s="32"/>
      <c r="I637" s="32"/>
    </row>
    <row r="638" spans="2:9" ht="14.25" customHeight="1" x14ac:dyDescent="0.25">
      <c r="B638" s="15"/>
      <c r="E638" s="32"/>
      <c r="F638" s="32"/>
      <c r="G638" s="32"/>
      <c r="H638" s="32"/>
      <c r="I638" s="32"/>
    </row>
    <row r="639" spans="2:9" ht="14.25" customHeight="1" x14ac:dyDescent="0.25">
      <c r="B639" s="15"/>
      <c r="E639" s="32"/>
      <c r="F639" s="32"/>
      <c r="G639" s="32"/>
      <c r="H639" s="32"/>
      <c r="I639" s="32"/>
    </row>
    <row r="640" spans="2:9" ht="14.25" customHeight="1" x14ac:dyDescent="0.25">
      <c r="B640" s="15"/>
      <c r="E640" s="32"/>
      <c r="F640" s="32"/>
      <c r="G640" s="32"/>
      <c r="H640" s="32"/>
      <c r="I640" s="32"/>
    </row>
    <row r="641" spans="2:9" ht="14.25" customHeight="1" x14ac:dyDescent="0.25">
      <c r="B641" s="15"/>
      <c r="E641" s="32"/>
      <c r="F641" s="32"/>
      <c r="G641" s="32"/>
      <c r="H641" s="32"/>
      <c r="I641" s="32"/>
    </row>
    <row r="642" spans="2:9" ht="14.25" customHeight="1" x14ac:dyDescent="0.25">
      <c r="B642" s="15"/>
      <c r="E642" s="32"/>
      <c r="F642" s="32"/>
      <c r="G642" s="32"/>
      <c r="H642" s="32"/>
      <c r="I642" s="32"/>
    </row>
    <row r="643" spans="2:9" ht="14.25" customHeight="1" x14ac:dyDescent="0.25">
      <c r="B643" s="15"/>
      <c r="E643" s="32"/>
      <c r="F643" s="32"/>
      <c r="G643" s="32"/>
      <c r="H643" s="32"/>
      <c r="I643" s="32"/>
    </row>
    <row r="644" spans="2:9" ht="14.25" customHeight="1" x14ac:dyDescent="0.25">
      <c r="B644" s="15"/>
      <c r="E644" s="32"/>
      <c r="F644" s="32"/>
      <c r="G644" s="32"/>
      <c r="H644" s="32"/>
      <c r="I644" s="32"/>
    </row>
    <row r="645" spans="2:9" ht="14.25" customHeight="1" x14ac:dyDescent="0.25">
      <c r="B645" s="15"/>
      <c r="E645" s="32"/>
      <c r="F645" s="32"/>
      <c r="G645" s="32"/>
      <c r="H645" s="32"/>
      <c r="I645" s="32"/>
    </row>
    <row r="646" spans="2:9" ht="14.25" customHeight="1" x14ac:dyDescent="0.25">
      <c r="B646" s="15"/>
      <c r="E646" s="32"/>
      <c r="F646" s="32"/>
      <c r="G646" s="32"/>
      <c r="H646" s="32"/>
      <c r="I646" s="32"/>
    </row>
    <row r="647" spans="2:9" ht="14.25" customHeight="1" x14ac:dyDescent="0.25">
      <c r="B647" s="15"/>
      <c r="E647" s="32"/>
      <c r="F647" s="32"/>
      <c r="G647" s="32"/>
      <c r="H647" s="32"/>
      <c r="I647" s="32"/>
    </row>
    <row r="648" spans="2:9" ht="14.25" customHeight="1" x14ac:dyDescent="0.25">
      <c r="B648" s="15"/>
      <c r="E648" s="32"/>
      <c r="F648" s="32"/>
      <c r="G648" s="32"/>
      <c r="H648" s="32"/>
      <c r="I648" s="32"/>
    </row>
    <row r="649" spans="2:9" ht="14.25" customHeight="1" x14ac:dyDescent="0.25">
      <c r="B649" s="15"/>
      <c r="E649" s="32"/>
      <c r="F649" s="32"/>
      <c r="G649" s="32"/>
      <c r="H649" s="32"/>
      <c r="I649" s="32"/>
    </row>
    <row r="650" spans="2:9" ht="14.25" customHeight="1" x14ac:dyDescent="0.25">
      <c r="B650" s="15"/>
      <c r="E650" s="32"/>
      <c r="F650" s="32"/>
      <c r="G650" s="32"/>
      <c r="H650" s="32"/>
      <c r="I650" s="32"/>
    </row>
    <row r="651" spans="2:9" ht="14.25" customHeight="1" x14ac:dyDescent="0.25">
      <c r="B651" s="15"/>
      <c r="E651" s="32"/>
      <c r="F651" s="32"/>
      <c r="G651" s="32"/>
      <c r="H651" s="32"/>
      <c r="I651" s="32"/>
    </row>
    <row r="652" spans="2:9" ht="14.25" customHeight="1" x14ac:dyDescent="0.25">
      <c r="B652" s="15"/>
      <c r="E652" s="32"/>
      <c r="F652" s="32"/>
      <c r="G652" s="32"/>
      <c r="H652" s="32"/>
      <c r="I652" s="32"/>
    </row>
    <row r="653" spans="2:9" ht="14.25" customHeight="1" x14ac:dyDescent="0.25">
      <c r="B653" s="15"/>
      <c r="E653" s="32"/>
      <c r="F653" s="32"/>
      <c r="G653" s="32"/>
      <c r="H653" s="32"/>
      <c r="I653" s="32"/>
    </row>
    <row r="654" spans="2:9" ht="14.25" customHeight="1" x14ac:dyDescent="0.25">
      <c r="B654" s="15"/>
      <c r="E654" s="32"/>
      <c r="F654" s="32"/>
      <c r="G654" s="32"/>
      <c r="H654" s="32"/>
      <c r="I654" s="32"/>
    </row>
    <row r="655" spans="2:9" ht="14.25" customHeight="1" x14ac:dyDescent="0.25">
      <c r="B655" s="15"/>
      <c r="E655" s="32"/>
      <c r="F655" s="32"/>
      <c r="G655" s="32"/>
      <c r="H655" s="32"/>
      <c r="I655" s="32"/>
    </row>
    <row r="656" spans="2:9" ht="14.25" customHeight="1" x14ac:dyDescent="0.25">
      <c r="B656" s="15"/>
      <c r="E656" s="32"/>
      <c r="F656" s="32"/>
      <c r="G656" s="32"/>
      <c r="H656" s="32"/>
      <c r="I656" s="32"/>
    </row>
    <row r="657" spans="2:9" ht="14.25" customHeight="1" x14ac:dyDescent="0.25">
      <c r="B657" s="15"/>
      <c r="E657" s="32"/>
      <c r="F657" s="32"/>
      <c r="G657" s="32"/>
      <c r="H657" s="32"/>
      <c r="I657" s="32"/>
    </row>
    <row r="658" spans="2:9" ht="14.25" customHeight="1" x14ac:dyDescent="0.25">
      <c r="B658" s="15"/>
      <c r="E658" s="32"/>
      <c r="F658" s="32"/>
      <c r="G658" s="32"/>
      <c r="H658" s="32"/>
      <c r="I658" s="32"/>
    </row>
    <row r="659" spans="2:9" ht="14.25" customHeight="1" x14ac:dyDescent="0.25">
      <c r="B659" s="15"/>
      <c r="E659" s="32"/>
      <c r="F659" s="32"/>
      <c r="G659" s="32"/>
      <c r="H659" s="32"/>
      <c r="I659" s="32"/>
    </row>
    <row r="660" spans="2:9" ht="14.25" customHeight="1" x14ac:dyDescent="0.25">
      <c r="B660" s="15"/>
      <c r="E660" s="32"/>
      <c r="F660" s="32"/>
      <c r="G660" s="32"/>
      <c r="H660" s="32"/>
      <c r="I660" s="32"/>
    </row>
    <row r="661" spans="2:9" ht="14.25" customHeight="1" x14ac:dyDescent="0.25">
      <c r="B661" s="15"/>
      <c r="E661" s="32"/>
      <c r="F661" s="32"/>
      <c r="G661" s="32"/>
      <c r="H661" s="32"/>
      <c r="I661" s="32"/>
    </row>
    <row r="662" spans="2:9" ht="14.25" customHeight="1" x14ac:dyDescent="0.25">
      <c r="B662" s="15"/>
      <c r="E662" s="32"/>
      <c r="F662" s="32"/>
      <c r="G662" s="32"/>
      <c r="H662" s="32"/>
      <c r="I662" s="32"/>
    </row>
    <row r="663" spans="2:9" ht="14.25" customHeight="1" x14ac:dyDescent="0.25">
      <c r="B663" s="15"/>
      <c r="E663" s="32"/>
      <c r="F663" s="32"/>
      <c r="G663" s="32"/>
      <c r="H663" s="32"/>
      <c r="I663" s="32"/>
    </row>
    <row r="664" spans="2:9" ht="14.25" customHeight="1" x14ac:dyDescent="0.25">
      <c r="B664" s="15"/>
      <c r="E664" s="32"/>
      <c r="F664" s="32"/>
      <c r="G664" s="32"/>
      <c r="H664" s="32"/>
      <c r="I664" s="32"/>
    </row>
    <row r="665" spans="2:9" ht="14.25" customHeight="1" x14ac:dyDescent="0.25">
      <c r="B665" s="15"/>
      <c r="E665" s="32"/>
      <c r="F665" s="32"/>
      <c r="G665" s="32"/>
      <c r="H665" s="32"/>
      <c r="I665" s="32"/>
    </row>
    <row r="666" spans="2:9" ht="14.25" customHeight="1" x14ac:dyDescent="0.25">
      <c r="B666" s="15"/>
      <c r="E666" s="32"/>
      <c r="F666" s="32"/>
      <c r="G666" s="32"/>
      <c r="H666" s="32"/>
      <c r="I666" s="32"/>
    </row>
    <row r="667" spans="2:9" ht="14.25" customHeight="1" x14ac:dyDescent="0.25">
      <c r="B667" s="15"/>
      <c r="E667" s="32"/>
      <c r="F667" s="32"/>
      <c r="G667" s="32"/>
      <c r="H667" s="32"/>
      <c r="I667" s="32"/>
    </row>
    <row r="668" spans="2:9" ht="14.25" customHeight="1" x14ac:dyDescent="0.25">
      <c r="B668" s="15"/>
      <c r="E668" s="32"/>
      <c r="F668" s="32"/>
      <c r="G668" s="32"/>
      <c r="H668" s="32"/>
      <c r="I668" s="32"/>
    </row>
    <row r="669" spans="2:9" ht="14.25" customHeight="1" x14ac:dyDescent="0.25">
      <c r="B669" s="15"/>
      <c r="E669" s="32"/>
      <c r="F669" s="32"/>
      <c r="G669" s="32"/>
      <c r="H669" s="32"/>
      <c r="I669" s="32"/>
    </row>
    <row r="670" spans="2:9" ht="14.25" customHeight="1" x14ac:dyDescent="0.25">
      <c r="B670" s="15"/>
      <c r="E670" s="32"/>
      <c r="F670" s="32"/>
      <c r="G670" s="32"/>
      <c r="H670" s="32"/>
      <c r="I670" s="32"/>
    </row>
    <row r="671" spans="2:9" ht="14.25" customHeight="1" x14ac:dyDescent="0.25">
      <c r="B671" s="15"/>
      <c r="E671" s="32"/>
      <c r="F671" s="32"/>
      <c r="G671" s="32"/>
      <c r="H671" s="32"/>
      <c r="I671" s="32"/>
    </row>
    <row r="672" spans="2:9" ht="14.25" customHeight="1" x14ac:dyDescent="0.25">
      <c r="B672" s="15"/>
      <c r="E672" s="32"/>
      <c r="F672" s="32"/>
      <c r="G672" s="32"/>
      <c r="H672" s="32"/>
      <c r="I672" s="32"/>
    </row>
    <row r="673" spans="2:9" ht="14.25" customHeight="1" x14ac:dyDescent="0.25">
      <c r="B673" s="15"/>
      <c r="E673" s="32"/>
      <c r="F673" s="32"/>
      <c r="G673" s="32"/>
      <c r="H673" s="32"/>
      <c r="I673" s="32"/>
    </row>
    <row r="674" spans="2:9" ht="14.25" customHeight="1" x14ac:dyDescent="0.25">
      <c r="B674" s="15"/>
      <c r="E674" s="32"/>
      <c r="F674" s="32"/>
      <c r="G674" s="32"/>
      <c r="H674" s="32"/>
      <c r="I674" s="32"/>
    </row>
    <row r="675" spans="2:9" ht="14.25" customHeight="1" x14ac:dyDescent="0.25">
      <c r="B675" s="15"/>
      <c r="E675" s="32"/>
      <c r="F675" s="32"/>
      <c r="G675" s="32"/>
      <c r="H675" s="32"/>
      <c r="I675" s="32"/>
    </row>
    <row r="676" spans="2:9" ht="14.25" customHeight="1" x14ac:dyDescent="0.25">
      <c r="B676" s="15"/>
      <c r="E676" s="32"/>
      <c r="F676" s="32"/>
      <c r="G676" s="32"/>
      <c r="H676" s="32"/>
      <c r="I676" s="32"/>
    </row>
    <row r="677" spans="2:9" ht="14.25" customHeight="1" x14ac:dyDescent="0.25">
      <c r="B677" s="15"/>
      <c r="E677" s="32"/>
      <c r="F677" s="32"/>
      <c r="G677" s="32"/>
      <c r="H677" s="32"/>
      <c r="I677" s="32"/>
    </row>
    <row r="678" spans="2:9" ht="14.25" customHeight="1" x14ac:dyDescent="0.25">
      <c r="B678" s="15"/>
      <c r="E678" s="32"/>
      <c r="F678" s="32"/>
      <c r="G678" s="32"/>
      <c r="H678" s="32"/>
      <c r="I678" s="32"/>
    </row>
    <row r="679" spans="2:9" ht="14.25" customHeight="1" x14ac:dyDescent="0.25">
      <c r="B679" s="15"/>
      <c r="E679" s="32"/>
      <c r="F679" s="32"/>
      <c r="G679" s="32"/>
      <c r="H679" s="32"/>
      <c r="I679" s="32"/>
    </row>
    <row r="680" spans="2:9" ht="14.25" customHeight="1" x14ac:dyDescent="0.25">
      <c r="B680" s="15"/>
      <c r="E680" s="32"/>
      <c r="F680" s="32"/>
      <c r="G680" s="32"/>
      <c r="H680" s="32"/>
      <c r="I680" s="32"/>
    </row>
    <row r="681" spans="2:9" ht="14.25" customHeight="1" x14ac:dyDescent="0.25">
      <c r="B681" s="15"/>
      <c r="E681" s="32"/>
      <c r="F681" s="32"/>
      <c r="G681" s="32"/>
      <c r="H681" s="32"/>
      <c r="I681" s="32"/>
    </row>
    <row r="682" spans="2:9" ht="14.25" customHeight="1" x14ac:dyDescent="0.25">
      <c r="B682" s="15"/>
      <c r="E682" s="32"/>
      <c r="F682" s="32"/>
      <c r="G682" s="32"/>
      <c r="H682" s="32"/>
      <c r="I682" s="32"/>
    </row>
    <row r="683" spans="2:9" ht="14.25" customHeight="1" x14ac:dyDescent="0.25">
      <c r="B683" s="15"/>
      <c r="E683" s="32"/>
      <c r="F683" s="32"/>
      <c r="G683" s="32"/>
      <c r="H683" s="32"/>
      <c r="I683" s="32"/>
    </row>
    <row r="684" spans="2:9" ht="14.25" customHeight="1" x14ac:dyDescent="0.25">
      <c r="B684" s="15"/>
      <c r="E684" s="32"/>
      <c r="F684" s="32"/>
      <c r="G684" s="32"/>
      <c r="H684" s="32"/>
      <c r="I684" s="32"/>
    </row>
    <row r="685" spans="2:9" ht="14.25" customHeight="1" x14ac:dyDescent="0.25">
      <c r="B685" s="15"/>
      <c r="E685" s="32"/>
      <c r="F685" s="32"/>
      <c r="G685" s="32"/>
      <c r="H685" s="32"/>
      <c r="I685" s="32"/>
    </row>
    <row r="686" spans="2:9" ht="14.25" customHeight="1" x14ac:dyDescent="0.25">
      <c r="B686" s="15"/>
      <c r="E686" s="32"/>
      <c r="F686" s="32"/>
      <c r="G686" s="32"/>
      <c r="H686" s="32"/>
      <c r="I686" s="32"/>
    </row>
    <row r="687" spans="2:9" ht="14.25" customHeight="1" x14ac:dyDescent="0.25">
      <c r="B687" s="15"/>
      <c r="E687" s="32"/>
      <c r="F687" s="32"/>
      <c r="G687" s="32"/>
      <c r="H687" s="32"/>
      <c r="I687" s="32"/>
    </row>
    <row r="688" spans="2:9" ht="14.25" customHeight="1" x14ac:dyDescent="0.25">
      <c r="B688" s="15"/>
      <c r="E688" s="32"/>
      <c r="F688" s="32"/>
      <c r="G688" s="32"/>
      <c r="H688" s="32"/>
      <c r="I688" s="32"/>
    </row>
    <row r="689" spans="2:9" ht="14.25" customHeight="1" x14ac:dyDescent="0.25">
      <c r="B689" s="15"/>
      <c r="E689" s="32"/>
      <c r="F689" s="32"/>
      <c r="G689" s="32"/>
      <c r="H689" s="32"/>
      <c r="I689" s="32"/>
    </row>
    <row r="690" spans="2:9" ht="14.25" customHeight="1" x14ac:dyDescent="0.25">
      <c r="B690" s="15"/>
      <c r="E690" s="32"/>
      <c r="F690" s="32"/>
      <c r="G690" s="32"/>
      <c r="H690" s="32"/>
      <c r="I690" s="32"/>
    </row>
    <row r="691" spans="2:9" ht="14.25" customHeight="1" x14ac:dyDescent="0.25">
      <c r="B691" s="15"/>
      <c r="E691" s="32"/>
      <c r="F691" s="32"/>
      <c r="G691" s="32"/>
      <c r="H691" s="32"/>
      <c r="I691" s="32"/>
    </row>
    <row r="692" spans="2:9" ht="14.25" customHeight="1" x14ac:dyDescent="0.25">
      <c r="B692" s="15"/>
      <c r="E692" s="32"/>
      <c r="F692" s="32"/>
      <c r="G692" s="32"/>
      <c r="H692" s="32"/>
      <c r="I692" s="32"/>
    </row>
    <row r="693" spans="2:9" ht="14.25" customHeight="1" x14ac:dyDescent="0.25">
      <c r="B693" s="15"/>
      <c r="E693" s="32"/>
      <c r="F693" s="32"/>
      <c r="G693" s="32"/>
      <c r="H693" s="32"/>
      <c r="I693" s="32"/>
    </row>
    <row r="694" spans="2:9" ht="14.25" customHeight="1" x14ac:dyDescent="0.25">
      <c r="B694" s="15"/>
      <c r="E694" s="32"/>
      <c r="F694" s="32"/>
      <c r="G694" s="32"/>
      <c r="H694" s="32"/>
      <c r="I694" s="32"/>
    </row>
    <row r="695" spans="2:9" ht="14.25" customHeight="1" x14ac:dyDescent="0.25">
      <c r="B695" s="15"/>
      <c r="E695" s="32"/>
      <c r="F695" s="32"/>
      <c r="G695" s="32"/>
      <c r="H695" s="32"/>
      <c r="I695" s="32"/>
    </row>
    <row r="696" spans="2:9" ht="14.25" customHeight="1" x14ac:dyDescent="0.25">
      <c r="B696" s="15"/>
      <c r="E696" s="32"/>
      <c r="F696" s="32"/>
      <c r="G696" s="32"/>
      <c r="H696" s="32"/>
      <c r="I696" s="32"/>
    </row>
    <row r="697" spans="2:9" ht="14.25" customHeight="1" x14ac:dyDescent="0.25">
      <c r="B697" s="15"/>
      <c r="E697" s="32"/>
      <c r="F697" s="32"/>
      <c r="G697" s="32"/>
      <c r="H697" s="32"/>
      <c r="I697" s="32"/>
    </row>
    <row r="698" spans="2:9" ht="14.25" customHeight="1" x14ac:dyDescent="0.25">
      <c r="B698" s="15"/>
      <c r="E698" s="32"/>
      <c r="F698" s="32"/>
      <c r="G698" s="32"/>
      <c r="H698" s="32"/>
      <c r="I698" s="32"/>
    </row>
    <row r="699" spans="2:9" ht="14.25" customHeight="1" x14ac:dyDescent="0.25">
      <c r="B699" s="15"/>
      <c r="E699" s="32"/>
      <c r="F699" s="32"/>
      <c r="G699" s="32"/>
      <c r="H699" s="32"/>
      <c r="I699" s="32"/>
    </row>
    <row r="700" spans="2:9" ht="14.25" customHeight="1" x14ac:dyDescent="0.25">
      <c r="B700" s="15"/>
      <c r="E700" s="32"/>
      <c r="F700" s="32"/>
      <c r="G700" s="32"/>
      <c r="H700" s="32"/>
      <c r="I700" s="32"/>
    </row>
    <row r="701" spans="2:9" ht="14.25" customHeight="1" x14ac:dyDescent="0.25">
      <c r="B701" s="15"/>
      <c r="E701" s="32"/>
      <c r="F701" s="32"/>
      <c r="G701" s="32"/>
      <c r="H701" s="32"/>
      <c r="I701" s="32"/>
    </row>
    <row r="702" spans="2:9" ht="14.25" customHeight="1" x14ac:dyDescent="0.25">
      <c r="B702" s="15"/>
      <c r="E702" s="32"/>
      <c r="F702" s="32"/>
      <c r="G702" s="32"/>
      <c r="H702" s="32"/>
      <c r="I702" s="32"/>
    </row>
    <row r="703" spans="2:9" ht="14.25" customHeight="1" x14ac:dyDescent="0.25">
      <c r="B703" s="15"/>
      <c r="E703" s="32"/>
      <c r="F703" s="32"/>
      <c r="G703" s="32"/>
      <c r="H703" s="32"/>
      <c r="I703" s="32"/>
    </row>
    <row r="704" spans="2:9" ht="14.25" customHeight="1" x14ac:dyDescent="0.25">
      <c r="B704" s="15"/>
      <c r="E704" s="32"/>
      <c r="F704" s="32"/>
      <c r="G704" s="32"/>
      <c r="H704" s="32"/>
      <c r="I704" s="32"/>
    </row>
    <row r="705" spans="2:9" ht="14.25" customHeight="1" x14ac:dyDescent="0.25">
      <c r="B705" s="15"/>
      <c r="E705" s="32"/>
      <c r="F705" s="32"/>
      <c r="G705" s="32"/>
      <c r="H705" s="32"/>
      <c r="I705" s="32"/>
    </row>
    <row r="706" spans="2:9" ht="14.25" customHeight="1" x14ac:dyDescent="0.25">
      <c r="B706" s="15"/>
      <c r="E706" s="32"/>
      <c r="F706" s="32"/>
      <c r="G706" s="32"/>
      <c r="H706" s="32"/>
      <c r="I706" s="32"/>
    </row>
    <row r="707" spans="2:9" ht="14.25" customHeight="1" x14ac:dyDescent="0.25">
      <c r="B707" s="15"/>
      <c r="E707" s="32"/>
      <c r="F707" s="32"/>
      <c r="G707" s="32"/>
      <c r="H707" s="32"/>
      <c r="I707" s="32"/>
    </row>
    <row r="708" spans="2:9" ht="14.25" customHeight="1" x14ac:dyDescent="0.25">
      <c r="B708" s="15"/>
      <c r="E708" s="32"/>
      <c r="F708" s="32"/>
      <c r="G708" s="32"/>
      <c r="H708" s="32"/>
      <c r="I708" s="32"/>
    </row>
    <row r="709" spans="2:9" ht="14.25" customHeight="1" x14ac:dyDescent="0.25">
      <c r="B709" s="15"/>
      <c r="E709" s="32"/>
      <c r="F709" s="32"/>
      <c r="G709" s="32"/>
      <c r="H709" s="32"/>
      <c r="I709" s="32"/>
    </row>
    <row r="710" spans="2:9" ht="14.25" customHeight="1" x14ac:dyDescent="0.25">
      <c r="B710" s="15"/>
      <c r="E710" s="32"/>
      <c r="F710" s="32"/>
      <c r="G710" s="32"/>
      <c r="H710" s="32"/>
      <c r="I710" s="32"/>
    </row>
    <row r="711" spans="2:9" ht="14.25" customHeight="1" x14ac:dyDescent="0.25">
      <c r="B711" s="15"/>
      <c r="E711" s="32"/>
      <c r="F711" s="32"/>
      <c r="G711" s="32"/>
      <c r="H711" s="32"/>
      <c r="I711" s="32"/>
    </row>
    <row r="712" spans="2:9" ht="14.25" customHeight="1" x14ac:dyDescent="0.25">
      <c r="B712" s="15"/>
      <c r="E712" s="32"/>
      <c r="F712" s="32"/>
      <c r="G712" s="32"/>
      <c r="H712" s="32"/>
      <c r="I712" s="32"/>
    </row>
    <row r="713" spans="2:9" ht="14.25" customHeight="1" x14ac:dyDescent="0.25">
      <c r="B713" s="15"/>
      <c r="E713" s="32"/>
      <c r="F713" s="32"/>
      <c r="G713" s="32"/>
      <c r="H713" s="32"/>
      <c r="I713" s="32"/>
    </row>
    <row r="714" spans="2:9" ht="14.25" customHeight="1" x14ac:dyDescent="0.25">
      <c r="B714" s="15"/>
      <c r="E714" s="32"/>
      <c r="F714" s="32"/>
      <c r="G714" s="32"/>
      <c r="H714" s="32"/>
      <c r="I714" s="32"/>
    </row>
    <row r="715" spans="2:9" ht="14.25" customHeight="1" x14ac:dyDescent="0.25">
      <c r="B715" s="15"/>
      <c r="E715" s="32"/>
      <c r="F715" s="32"/>
      <c r="G715" s="32"/>
      <c r="H715" s="32"/>
      <c r="I715" s="32"/>
    </row>
    <row r="716" spans="2:9" ht="14.25" customHeight="1" x14ac:dyDescent="0.25">
      <c r="B716" s="15"/>
      <c r="E716" s="32"/>
      <c r="F716" s="32"/>
      <c r="G716" s="32"/>
      <c r="H716" s="32"/>
      <c r="I716" s="32"/>
    </row>
    <row r="717" spans="2:9" ht="14.25" customHeight="1" x14ac:dyDescent="0.25">
      <c r="B717" s="15"/>
      <c r="E717" s="32"/>
      <c r="F717" s="32"/>
      <c r="G717" s="32"/>
      <c r="H717" s="32"/>
      <c r="I717" s="32"/>
    </row>
    <row r="718" spans="2:9" ht="14.25" customHeight="1" x14ac:dyDescent="0.25">
      <c r="B718" s="15"/>
      <c r="E718" s="32"/>
      <c r="F718" s="32"/>
      <c r="G718" s="32"/>
      <c r="H718" s="32"/>
      <c r="I718" s="32"/>
    </row>
    <row r="719" spans="2:9" ht="14.25" customHeight="1" x14ac:dyDescent="0.25">
      <c r="B719" s="15"/>
      <c r="E719" s="32"/>
      <c r="F719" s="32"/>
      <c r="G719" s="32"/>
      <c r="H719" s="32"/>
      <c r="I719" s="32"/>
    </row>
    <row r="720" spans="2:9" ht="14.25" customHeight="1" x14ac:dyDescent="0.25">
      <c r="B720" s="15"/>
      <c r="E720" s="32"/>
      <c r="F720" s="32"/>
      <c r="G720" s="32"/>
      <c r="H720" s="32"/>
      <c r="I720" s="32"/>
    </row>
    <row r="721" spans="2:9" ht="14.25" customHeight="1" x14ac:dyDescent="0.25">
      <c r="B721" s="15"/>
      <c r="E721" s="32"/>
      <c r="F721" s="32"/>
      <c r="G721" s="32"/>
      <c r="H721" s="32"/>
      <c r="I721" s="32"/>
    </row>
    <row r="722" spans="2:9" ht="14.25" customHeight="1" x14ac:dyDescent="0.25">
      <c r="B722" s="15"/>
      <c r="E722" s="32"/>
      <c r="F722" s="32"/>
      <c r="G722" s="32"/>
      <c r="H722" s="32"/>
      <c r="I722" s="32"/>
    </row>
    <row r="723" spans="2:9" ht="14.25" customHeight="1" x14ac:dyDescent="0.25">
      <c r="B723" s="15"/>
      <c r="E723" s="32"/>
      <c r="F723" s="32"/>
      <c r="G723" s="32"/>
      <c r="H723" s="32"/>
      <c r="I723" s="32"/>
    </row>
    <row r="724" spans="2:9" ht="14.25" customHeight="1" x14ac:dyDescent="0.25">
      <c r="B724" s="15"/>
      <c r="E724" s="32"/>
      <c r="F724" s="32"/>
      <c r="G724" s="32"/>
      <c r="H724" s="32"/>
      <c r="I724" s="32"/>
    </row>
    <row r="725" spans="2:9" ht="14.25" customHeight="1" x14ac:dyDescent="0.25">
      <c r="B725" s="15"/>
      <c r="E725" s="32"/>
      <c r="F725" s="32"/>
      <c r="G725" s="32"/>
      <c r="H725" s="32"/>
      <c r="I725" s="32"/>
    </row>
    <row r="726" spans="2:9" ht="14.25" customHeight="1" x14ac:dyDescent="0.25">
      <c r="B726" s="15"/>
      <c r="E726" s="32"/>
      <c r="F726" s="32"/>
      <c r="G726" s="32"/>
      <c r="H726" s="32"/>
      <c r="I726" s="32"/>
    </row>
    <row r="727" spans="2:9" ht="14.25" customHeight="1" x14ac:dyDescent="0.25">
      <c r="B727" s="15"/>
      <c r="E727" s="32"/>
      <c r="F727" s="32"/>
      <c r="G727" s="32"/>
      <c r="H727" s="32"/>
      <c r="I727" s="32"/>
    </row>
    <row r="728" spans="2:9" ht="14.25" customHeight="1" x14ac:dyDescent="0.25">
      <c r="B728" s="15"/>
      <c r="E728" s="32"/>
      <c r="F728" s="32"/>
      <c r="G728" s="32"/>
      <c r="H728" s="32"/>
      <c r="I728" s="32"/>
    </row>
    <row r="729" spans="2:9" ht="14.25" customHeight="1" x14ac:dyDescent="0.25">
      <c r="B729" s="15"/>
      <c r="E729" s="32"/>
      <c r="F729" s="32"/>
      <c r="G729" s="32"/>
      <c r="H729" s="32"/>
      <c r="I729" s="32"/>
    </row>
    <row r="730" spans="2:9" ht="14.25" customHeight="1" x14ac:dyDescent="0.25">
      <c r="B730" s="15"/>
      <c r="E730" s="32"/>
      <c r="F730" s="32"/>
      <c r="G730" s="32"/>
      <c r="H730" s="32"/>
      <c r="I730" s="32"/>
    </row>
    <row r="731" spans="2:9" ht="14.25" customHeight="1" x14ac:dyDescent="0.25">
      <c r="B731" s="15"/>
      <c r="E731" s="32"/>
      <c r="F731" s="32"/>
      <c r="G731" s="32"/>
      <c r="H731" s="32"/>
      <c r="I731" s="32"/>
    </row>
    <row r="732" spans="2:9" ht="14.25" customHeight="1" x14ac:dyDescent="0.25">
      <c r="B732" s="15"/>
      <c r="E732" s="32"/>
      <c r="F732" s="32"/>
      <c r="G732" s="32"/>
      <c r="H732" s="32"/>
      <c r="I732" s="32"/>
    </row>
    <row r="733" spans="2:9" ht="14.25" customHeight="1" x14ac:dyDescent="0.25">
      <c r="B733" s="15"/>
      <c r="E733" s="32"/>
      <c r="F733" s="32"/>
      <c r="G733" s="32"/>
      <c r="H733" s="32"/>
      <c r="I733" s="32"/>
    </row>
    <row r="734" spans="2:9" ht="14.25" customHeight="1" x14ac:dyDescent="0.25">
      <c r="B734" s="15"/>
      <c r="E734" s="32"/>
      <c r="F734" s="32"/>
      <c r="G734" s="32"/>
      <c r="H734" s="32"/>
      <c r="I734" s="32"/>
    </row>
    <row r="735" spans="2:9" ht="14.25" customHeight="1" x14ac:dyDescent="0.25">
      <c r="B735" s="15"/>
      <c r="E735" s="32"/>
      <c r="F735" s="32"/>
      <c r="G735" s="32"/>
      <c r="H735" s="32"/>
      <c r="I735" s="32"/>
    </row>
    <row r="736" spans="2:9" ht="14.25" customHeight="1" x14ac:dyDescent="0.25">
      <c r="B736" s="15"/>
      <c r="E736" s="32"/>
      <c r="F736" s="32"/>
      <c r="G736" s="32"/>
      <c r="H736" s="32"/>
      <c r="I736" s="32"/>
    </row>
    <row r="737" spans="2:9" ht="14.25" customHeight="1" x14ac:dyDescent="0.25">
      <c r="B737" s="15"/>
      <c r="E737" s="32"/>
      <c r="F737" s="32"/>
      <c r="G737" s="32"/>
      <c r="H737" s="32"/>
      <c r="I737" s="32"/>
    </row>
    <row r="738" spans="2:9" ht="14.25" customHeight="1" x14ac:dyDescent="0.25">
      <c r="B738" s="15"/>
      <c r="E738" s="32"/>
      <c r="F738" s="32"/>
      <c r="G738" s="32"/>
      <c r="H738" s="32"/>
      <c r="I738" s="32"/>
    </row>
    <row r="739" spans="2:9" ht="14.25" customHeight="1" x14ac:dyDescent="0.25">
      <c r="B739" s="15"/>
      <c r="E739" s="32"/>
      <c r="F739" s="32"/>
      <c r="G739" s="32"/>
      <c r="H739" s="32"/>
      <c r="I739" s="32"/>
    </row>
    <row r="740" spans="2:9" ht="14.25" customHeight="1" x14ac:dyDescent="0.25">
      <c r="B740" s="15"/>
      <c r="E740" s="32"/>
      <c r="F740" s="32"/>
      <c r="G740" s="32"/>
      <c r="H740" s="32"/>
      <c r="I740" s="32"/>
    </row>
    <row r="741" spans="2:9" ht="14.25" customHeight="1" x14ac:dyDescent="0.25">
      <c r="B741" s="15"/>
      <c r="E741" s="32"/>
      <c r="F741" s="32"/>
      <c r="G741" s="32"/>
      <c r="H741" s="32"/>
      <c r="I741" s="32"/>
    </row>
    <row r="742" spans="2:9" ht="14.25" customHeight="1" x14ac:dyDescent="0.25">
      <c r="B742" s="15"/>
      <c r="E742" s="32"/>
      <c r="F742" s="32"/>
      <c r="G742" s="32"/>
      <c r="H742" s="32"/>
      <c r="I742" s="32"/>
    </row>
    <row r="743" spans="2:9" ht="14.25" customHeight="1" x14ac:dyDescent="0.25">
      <c r="B743" s="15"/>
      <c r="E743" s="32"/>
      <c r="F743" s="32"/>
      <c r="G743" s="32"/>
      <c r="H743" s="32"/>
      <c r="I743" s="32"/>
    </row>
    <row r="744" spans="2:9" ht="14.25" customHeight="1" x14ac:dyDescent="0.25">
      <c r="B744" s="15"/>
      <c r="E744" s="32"/>
      <c r="F744" s="32"/>
      <c r="G744" s="32"/>
      <c r="H744" s="32"/>
      <c r="I744" s="32"/>
    </row>
    <row r="745" spans="2:9" ht="14.25" customHeight="1" x14ac:dyDescent="0.25">
      <c r="B745" s="15"/>
      <c r="E745" s="32"/>
      <c r="F745" s="32"/>
      <c r="G745" s="32"/>
      <c r="H745" s="32"/>
      <c r="I745" s="32"/>
    </row>
    <row r="746" spans="2:9" ht="14.25" customHeight="1" x14ac:dyDescent="0.25">
      <c r="B746" s="15"/>
      <c r="E746" s="32"/>
      <c r="F746" s="32"/>
      <c r="G746" s="32"/>
      <c r="H746" s="32"/>
      <c r="I746" s="32"/>
    </row>
    <row r="747" spans="2:9" ht="14.25" customHeight="1" x14ac:dyDescent="0.25">
      <c r="B747" s="15"/>
      <c r="E747" s="32"/>
      <c r="F747" s="32"/>
      <c r="G747" s="32"/>
      <c r="H747" s="32"/>
      <c r="I747" s="32"/>
    </row>
    <row r="748" spans="2:9" ht="14.25" customHeight="1" x14ac:dyDescent="0.25">
      <c r="B748" s="15"/>
      <c r="E748" s="32"/>
      <c r="F748" s="32"/>
      <c r="G748" s="32"/>
      <c r="H748" s="32"/>
      <c r="I748" s="32"/>
    </row>
    <row r="749" spans="2:9" ht="14.25" customHeight="1" x14ac:dyDescent="0.25">
      <c r="B749" s="15"/>
      <c r="E749" s="32"/>
      <c r="F749" s="32"/>
      <c r="G749" s="32"/>
      <c r="H749" s="32"/>
      <c r="I749" s="32"/>
    </row>
    <row r="750" spans="2:9" ht="14.25" customHeight="1" x14ac:dyDescent="0.25">
      <c r="B750" s="15"/>
      <c r="E750" s="32"/>
      <c r="F750" s="32"/>
      <c r="G750" s="32"/>
      <c r="H750" s="32"/>
      <c r="I750" s="32"/>
    </row>
    <row r="751" spans="2:9" ht="14.25" customHeight="1" x14ac:dyDescent="0.25">
      <c r="B751" s="15"/>
      <c r="E751" s="32"/>
      <c r="F751" s="32"/>
      <c r="G751" s="32"/>
      <c r="H751" s="32"/>
      <c r="I751" s="32"/>
    </row>
    <row r="752" spans="2:9" ht="14.25" customHeight="1" x14ac:dyDescent="0.25">
      <c r="B752" s="15"/>
      <c r="E752" s="32"/>
      <c r="F752" s="32"/>
      <c r="G752" s="32"/>
      <c r="H752" s="32"/>
      <c r="I752" s="32"/>
    </row>
    <row r="753" spans="2:9" ht="14.25" customHeight="1" x14ac:dyDescent="0.25">
      <c r="B753" s="15"/>
      <c r="E753" s="32"/>
      <c r="F753" s="32"/>
      <c r="G753" s="32"/>
      <c r="H753" s="32"/>
      <c r="I753" s="32"/>
    </row>
    <row r="754" spans="2:9" ht="14.25" customHeight="1" x14ac:dyDescent="0.25">
      <c r="B754" s="15"/>
      <c r="E754" s="32"/>
      <c r="F754" s="32"/>
      <c r="G754" s="32"/>
      <c r="H754" s="32"/>
      <c r="I754" s="32"/>
    </row>
    <row r="755" spans="2:9" ht="14.25" customHeight="1" x14ac:dyDescent="0.25">
      <c r="B755" s="15"/>
      <c r="E755" s="32"/>
      <c r="F755" s="32"/>
      <c r="G755" s="32"/>
      <c r="H755" s="32"/>
      <c r="I755" s="32"/>
    </row>
    <row r="756" spans="2:9" ht="14.25" customHeight="1" x14ac:dyDescent="0.25">
      <c r="B756" s="15"/>
      <c r="E756" s="32"/>
      <c r="F756" s="32"/>
      <c r="G756" s="32"/>
      <c r="H756" s="32"/>
      <c r="I756" s="32"/>
    </row>
    <row r="757" spans="2:9" ht="14.25" customHeight="1" x14ac:dyDescent="0.25">
      <c r="B757" s="15"/>
      <c r="E757" s="32"/>
      <c r="F757" s="32"/>
      <c r="G757" s="32"/>
      <c r="H757" s="32"/>
      <c r="I757" s="32"/>
    </row>
    <row r="758" spans="2:9" ht="14.25" customHeight="1" x14ac:dyDescent="0.25">
      <c r="B758" s="15"/>
      <c r="E758" s="32"/>
      <c r="F758" s="32"/>
      <c r="G758" s="32"/>
      <c r="H758" s="32"/>
      <c r="I758" s="32"/>
    </row>
    <row r="759" spans="2:9" ht="14.25" customHeight="1" x14ac:dyDescent="0.25">
      <c r="B759" s="15"/>
      <c r="E759" s="32"/>
      <c r="F759" s="32"/>
      <c r="G759" s="32"/>
      <c r="H759" s="32"/>
      <c r="I759" s="32"/>
    </row>
    <row r="760" spans="2:9" ht="14.25" customHeight="1" x14ac:dyDescent="0.25">
      <c r="B760" s="15"/>
      <c r="E760" s="32"/>
      <c r="F760" s="32"/>
      <c r="G760" s="32"/>
      <c r="H760" s="32"/>
      <c r="I760" s="32"/>
    </row>
    <row r="761" spans="2:9" ht="14.25" customHeight="1" x14ac:dyDescent="0.25">
      <c r="B761" s="15"/>
      <c r="E761" s="32"/>
      <c r="F761" s="32"/>
      <c r="G761" s="32"/>
      <c r="H761" s="32"/>
      <c r="I761" s="32"/>
    </row>
    <row r="762" spans="2:9" ht="14.25" customHeight="1" x14ac:dyDescent="0.25">
      <c r="B762" s="15"/>
      <c r="E762" s="32"/>
      <c r="F762" s="32"/>
      <c r="G762" s="32"/>
      <c r="H762" s="32"/>
      <c r="I762" s="32"/>
    </row>
    <row r="763" spans="2:9" ht="14.25" customHeight="1" x14ac:dyDescent="0.25">
      <c r="B763" s="15"/>
      <c r="E763" s="32"/>
      <c r="F763" s="32"/>
      <c r="G763" s="32"/>
      <c r="H763" s="32"/>
      <c r="I763" s="32"/>
    </row>
    <row r="764" spans="2:9" ht="14.25" customHeight="1" x14ac:dyDescent="0.25">
      <c r="B764" s="15"/>
      <c r="E764" s="32"/>
      <c r="F764" s="32"/>
      <c r="G764" s="32"/>
      <c r="H764" s="32"/>
      <c r="I764" s="32"/>
    </row>
    <row r="765" spans="2:9" ht="14.25" customHeight="1" x14ac:dyDescent="0.25">
      <c r="B765" s="15"/>
      <c r="E765" s="32"/>
      <c r="F765" s="32"/>
      <c r="G765" s="32"/>
      <c r="H765" s="32"/>
      <c r="I765" s="32"/>
    </row>
    <row r="766" spans="2:9" ht="14.25" customHeight="1" x14ac:dyDescent="0.25">
      <c r="B766" s="15"/>
      <c r="E766" s="32"/>
      <c r="F766" s="32"/>
      <c r="G766" s="32"/>
      <c r="H766" s="32"/>
      <c r="I766" s="32"/>
    </row>
    <row r="767" spans="2:9" ht="14.25" customHeight="1" x14ac:dyDescent="0.25">
      <c r="B767" s="15"/>
      <c r="E767" s="32"/>
      <c r="F767" s="32"/>
      <c r="G767" s="32"/>
      <c r="H767" s="32"/>
      <c r="I767" s="32"/>
    </row>
    <row r="768" spans="2:9" ht="14.25" customHeight="1" x14ac:dyDescent="0.25">
      <c r="B768" s="15"/>
      <c r="E768" s="32"/>
      <c r="F768" s="32"/>
      <c r="G768" s="32"/>
      <c r="H768" s="32"/>
      <c r="I768" s="32"/>
    </row>
    <row r="769" spans="2:9" ht="14.25" customHeight="1" x14ac:dyDescent="0.25">
      <c r="B769" s="15"/>
      <c r="E769" s="32"/>
      <c r="F769" s="32"/>
      <c r="G769" s="32"/>
      <c r="H769" s="32"/>
      <c r="I769" s="32"/>
    </row>
    <row r="770" spans="2:9" ht="14.25" customHeight="1" x14ac:dyDescent="0.25">
      <c r="B770" s="15"/>
      <c r="E770" s="32"/>
      <c r="F770" s="32"/>
      <c r="G770" s="32"/>
      <c r="H770" s="32"/>
      <c r="I770" s="32"/>
    </row>
    <row r="771" spans="2:9" ht="14.25" customHeight="1" x14ac:dyDescent="0.25">
      <c r="B771" s="15"/>
      <c r="E771" s="32"/>
      <c r="F771" s="32"/>
      <c r="G771" s="32"/>
      <c r="H771" s="32"/>
      <c r="I771" s="32"/>
    </row>
    <row r="772" spans="2:9" ht="14.25" customHeight="1" x14ac:dyDescent="0.25">
      <c r="B772" s="15"/>
      <c r="E772" s="32"/>
      <c r="F772" s="32"/>
      <c r="G772" s="32"/>
      <c r="H772" s="32"/>
      <c r="I772" s="32"/>
    </row>
    <row r="773" spans="2:9" ht="14.25" customHeight="1" x14ac:dyDescent="0.25">
      <c r="B773" s="15"/>
      <c r="E773" s="32"/>
      <c r="F773" s="32"/>
      <c r="G773" s="32"/>
      <c r="H773" s="32"/>
      <c r="I773" s="32"/>
    </row>
    <row r="774" spans="2:9" ht="14.25" customHeight="1" x14ac:dyDescent="0.25">
      <c r="B774" s="15"/>
      <c r="E774" s="32"/>
      <c r="F774" s="32"/>
      <c r="G774" s="32"/>
      <c r="H774" s="32"/>
      <c r="I774" s="32"/>
    </row>
    <row r="775" spans="2:9" ht="14.25" customHeight="1" x14ac:dyDescent="0.25">
      <c r="B775" s="15"/>
      <c r="E775" s="32"/>
      <c r="F775" s="32"/>
      <c r="G775" s="32"/>
      <c r="H775" s="32"/>
      <c r="I775" s="32"/>
    </row>
    <row r="776" spans="2:9" ht="14.25" customHeight="1" x14ac:dyDescent="0.25">
      <c r="B776" s="15"/>
      <c r="E776" s="32"/>
      <c r="F776" s="32"/>
      <c r="G776" s="32"/>
      <c r="H776" s="32"/>
      <c r="I776" s="32"/>
    </row>
    <row r="777" spans="2:9" ht="14.25" customHeight="1" x14ac:dyDescent="0.25">
      <c r="B777" s="15"/>
      <c r="E777" s="32"/>
      <c r="F777" s="32"/>
      <c r="G777" s="32"/>
      <c r="H777" s="32"/>
      <c r="I777" s="32"/>
    </row>
    <row r="778" spans="2:9" ht="14.25" customHeight="1" x14ac:dyDescent="0.25">
      <c r="B778" s="15"/>
      <c r="E778" s="32"/>
      <c r="F778" s="32"/>
      <c r="G778" s="32"/>
      <c r="H778" s="32"/>
      <c r="I778" s="32"/>
    </row>
    <row r="779" spans="2:9" ht="14.25" customHeight="1" x14ac:dyDescent="0.25">
      <c r="B779" s="15"/>
      <c r="E779" s="32"/>
      <c r="F779" s="32"/>
      <c r="G779" s="32"/>
      <c r="H779" s="32"/>
      <c r="I779" s="32"/>
    </row>
    <row r="780" spans="2:9" ht="14.25" customHeight="1" x14ac:dyDescent="0.25">
      <c r="B780" s="15"/>
      <c r="E780" s="32"/>
      <c r="F780" s="32"/>
      <c r="G780" s="32"/>
      <c r="H780" s="32"/>
      <c r="I780" s="32"/>
    </row>
    <row r="781" spans="2:9" ht="14.25" customHeight="1" x14ac:dyDescent="0.25">
      <c r="B781" s="15"/>
      <c r="E781" s="32"/>
      <c r="F781" s="32"/>
      <c r="G781" s="32"/>
      <c r="H781" s="32"/>
      <c r="I781" s="32"/>
    </row>
    <row r="782" spans="2:9" ht="14.25" customHeight="1" x14ac:dyDescent="0.25">
      <c r="B782" s="15"/>
      <c r="E782" s="32"/>
      <c r="F782" s="32"/>
      <c r="G782" s="32"/>
      <c r="H782" s="32"/>
      <c r="I782" s="32"/>
    </row>
    <row r="783" spans="2:9" ht="14.25" customHeight="1" x14ac:dyDescent="0.25">
      <c r="B783" s="15"/>
      <c r="E783" s="32"/>
      <c r="F783" s="32"/>
      <c r="G783" s="32"/>
      <c r="H783" s="32"/>
      <c r="I783" s="32"/>
    </row>
    <row r="784" spans="2:9" ht="14.25" customHeight="1" x14ac:dyDescent="0.25">
      <c r="B784" s="15"/>
      <c r="E784" s="32"/>
      <c r="F784" s="32"/>
      <c r="G784" s="32"/>
      <c r="H784" s="32"/>
      <c r="I784" s="32"/>
    </row>
    <row r="785" spans="2:9" ht="14.25" customHeight="1" x14ac:dyDescent="0.25">
      <c r="B785" s="15"/>
      <c r="E785" s="32"/>
      <c r="F785" s="32"/>
      <c r="G785" s="32"/>
      <c r="H785" s="32"/>
      <c r="I785" s="32"/>
    </row>
    <row r="786" spans="2:9" ht="14.25" customHeight="1" x14ac:dyDescent="0.25">
      <c r="B786" s="15"/>
      <c r="E786" s="32"/>
      <c r="F786" s="32"/>
      <c r="G786" s="32"/>
      <c r="H786" s="32"/>
      <c r="I786" s="32"/>
    </row>
    <row r="787" spans="2:9" ht="14.25" customHeight="1" x14ac:dyDescent="0.25">
      <c r="B787" s="15"/>
      <c r="E787" s="32"/>
      <c r="F787" s="32"/>
      <c r="G787" s="32"/>
      <c r="H787" s="32"/>
      <c r="I787" s="32"/>
    </row>
    <row r="788" spans="2:9" ht="14.25" customHeight="1" x14ac:dyDescent="0.25">
      <c r="B788" s="15"/>
      <c r="E788" s="32"/>
      <c r="F788" s="32"/>
      <c r="G788" s="32"/>
      <c r="H788" s="32"/>
      <c r="I788" s="32"/>
    </row>
    <row r="789" spans="2:9" ht="14.25" customHeight="1" x14ac:dyDescent="0.25">
      <c r="B789" s="15"/>
      <c r="E789" s="32"/>
      <c r="F789" s="32"/>
      <c r="G789" s="32"/>
      <c r="H789" s="32"/>
      <c r="I789" s="32"/>
    </row>
    <row r="790" spans="2:9" ht="14.25" customHeight="1" x14ac:dyDescent="0.25">
      <c r="B790" s="15"/>
      <c r="E790" s="32"/>
      <c r="F790" s="32"/>
      <c r="G790" s="32"/>
      <c r="H790" s="32"/>
      <c r="I790" s="32"/>
    </row>
    <row r="791" spans="2:9" ht="14.25" customHeight="1" x14ac:dyDescent="0.25">
      <c r="B791" s="15"/>
      <c r="E791" s="32"/>
      <c r="F791" s="32"/>
      <c r="G791" s="32"/>
      <c r="H791" s="32"/>
      <c r="I791" s="32"/>
    </row>
    <row r="792" spans="2:9" ht="14.25" customHeight="1" x14ac:dyDescent="0.25">
      <c r="B792" s="15"/>
      <c r="E792" s="32"/>
      <c r="F792" s="32"/>
      <c r="G792" s="32"/>
      <c r="H792" s="32"/>
      <c r="I792" s="32"/>
    </row>
    <row r="793" spans="2:9" ht="14.25" customHeight="1" x14ac:dyDescent="0.25">
      <c r="B793" s="15"/>
      <c r="E793" s="32"/>
      <c r="F793" s="32"/>
      <c r="G793" s="32"/>
      <c r="H793" s="32"/>
      <c r="I793" s="32"/>
    </row>
    <row r="794" spans="2:9" ht="14.25" customHeight="1" x14ac:dyDescent="0.25">
      <c r="B794" s="15"/>
      <c r="E794" s="32"/>
      <c r="F794" s="32"/>
      <c r="G794" s="32"/>
      <c r="H794" s="32"/>
      <c r="I794" s="32"/>
    </row>
    <row r="795" spans="2:9" ht="14.25" customHeight="1" x14ac:dyDescent="0.25">
      <c r="B795" s="15"/>
      <c r="E795" s="32"/>
      <c r="F795" s="32"/>
      <c r="G795" s="32"/>
      <c r="H795" s="32"/>
      <c r="I795" s="32"/>
    </row>
    <row r="796" spans="2:9" ht="14.25" customHeight="1" x14ac:dyDescent="0.25">
      <c r="B796" s="15"/>
      <c r="E796" s="32"/>
      <c r="F796" s="32"/>
      <c r="G796" s="32"/>
      <c r="H796" s="32"/>
      <c r="I796" s="32"/>
    </row>
    <row r="797" spans="2:9" ht="14.25" customHeight="1" x14ac:dyDescent="0.25">
      <c r="B797" s="15"/>
      <c r="E797" s="32"/>
      <c r="F797" s="32"/>
      <c r="G797" s="32"/>
      <c r="H797" s="32"/>
      <c r="I797" s="32"/>
    </row>
    <row r="798" spans="2:9" ht="14.25" customHeight="1" x14ac:dyDescent="0.25">
      <c r="B798" s="15"/>
      <c r="E798" s="32"/>
      <c r="F798" s="32"/>
      <c r="G798" s="32"/>
      <c r="H798" s="32"/>
      <c r="I798" s="32"/>
    </row>
    <row r="799" spans="2:9" ht="14.25" customHeight="1" x14ac:dyDescent="0.25">
      <c r="B799" s="15"/>
      <c r="E799" s="32"/>
      <c r="F799" s="32"/>
      <c r="G799" s="32"/>
      <c r="H799" s="32"/>
      <c r="I799" s="32"/>
    </row>
    <row r="800" spans="2:9" ht="14.25" customHeight="1" x14ac:dyDescent="0.25">
      <c r="B800" s="15"/>
      <c r="E800" s="32"/>
      <c r="F800" s="32"/>
      <c r="G800" s="32"/>
      <c r="H800" s="32"/>
      <c r="I800" s="32"/>
    </row>
    <row r="801" spans="2:9" ht="14.25" customHeight="1" x14ac:dyDescent="0.25">
      <c r="B801" s="15"/>
      <c r="E801" s="32"/>
      <c r="F801" s="32"/>
      <c r="G801" s="32"/>
      <c r="H801" s="32"/>
      <c r="I801" s="32"/>
    </row>
    <row r="802" spans="2:9" ht="14.25" customHeight="1" x14ac:dyDescent="0.25">
      <c r="B802" s="15"/>
      <c r="E802" s="32"/>
      <c r="F802" s="32"/>
      <c r="G802" s="32"/>
      <c r="H802" s="32"/>
      <c r="I802" s="32"/>
    </row>
    <row r="803" spans="2:9" ht="14.25" customHeight="1" x14ac:dyDescent="0.25">
      <c r="B803" s="15"/>
      <c r="E803" s="32"/>
      <c r="F803" s="32"/>
      <c r="G803" s="32"/>
      <c r="H803" s="32"/>
      <c r="I803" s="32"/>
    </row>
    <row r="804" spans="2:9" ht="14.25" customHeight="1" x14ac:dyDescent="0.25">
      <c r="B804" s="15"/>
      <c r="E804" s="32"/>
      <c r="F804" s="32"/>
      <c r="G804" s="32"/>
      <c r="H804" s="32"/>
      <c r="I804" s="32"/>
    </row>
    <row r="805" spans="2:9" ht="14.25" customHeight="1" x14ac:dyDescent="0.25">
      <c r="B805" s="15"/>
      <c r="E805" s="32"/>
      <c r="F805" s="32"/>
      <c r="G805" s="32"/>
      <c r="H805" s="32"/>
      <c r="I805" s="32"/>
    </row>
    <row r="806" spans="2:9" ht="14.25" customHeight="1" x14ac:dyDescent="0.25">
      <c r="B806" s="15"/>
      <c r="E806" s="32"/>
      <c r="F806" s="32"/>
      <c r="G806" s="32"/>
      <c r="H806" s="32"/>
      <c r="I806" s="32"/>
    </row>
    <row r="807" spans="2:9" ht="14.25" customHeight="1" x14ac:dyDescent="0.25">
      <c r="B807" s="15"/>
      <c r="E807" s="32"/>
      <c r="F807" s="32"/>
      <c r="G807" s="32"/>
      <c r="H807" s="32"/>
      <c r="I807" s="32"/>
    </row>
    <row r="808" spans="2:9" ht="14.25" customHeight="1" x14ac:dyDescent="0.25">
      <c r="B808" s="15"/>
      <c r="E808" s="32"/>
      <c r="F808" s="32"/>
      <c r="G808" s="32"/>
      <c r="H808" s="32"/>
      <c r="I808" s="32"/>
    </row>
    <row r="809" spans="2:9" ht="14.25" customHeight="1" x14ac:dyDescent="0.25">
      <c r="B809" s="15"/>
      <c r="E809" s="32"/>
      <c r="F809" s="32"/>
      <c r="G809" s="32"/>
      <c r="H809" s="32"/>
      <c r="I809" s="32"/>
    </row>
    <row r="810" spans="2:9" ht="14.25" customHeight="1" x14ac:dyDescent="0.25">
      <c r="B810" s="15"/>
      <c r="E810" s="32"/>
      <c r="F810" s="32"/>
      <c r="G810" s="32"/>
      <c r="H810" s="32"/>
      <c r="I810" s="32"/>
    </row>
    <row r="811" spans="2:9" ht="14.25" customHeight="1" x14ac:dyDescent="0.25">
      <c r="B811" s="15"/>
      <c r="E811" s="32"/>
      <c r="F811" s="32"/>
      <c r="G811" s="32"/>
      <c r="H811" s="32"/>
      <c r="I811" s="32"/>
    </row>
    <row r="812" spans="2:9" ht="14.25" customHeight="1" x14ac:dyDescent="0.25">
      <c r="B812" s="15"/>
      <c r="E812" s="32"/>
      <c r="F812" s="32"/>
      <c r="G812" s="32"/>
      <c r="H812" s="32"/>
      <c r="I812" s="32"/>
    </row>
    <row r="813" spans="2:9" ht="14.25" customHeight="1" x14ac:dyDescent="0.25">
      <c r="B813" s="15"/>
      <c r="E813" s="32"/>
      <c r="F813" s="32"/>
      <c r="G813" s="32"/>
      <c r="H813" s="32"/>
      <c r="I813" s="32"/>
    </row>
    <row r="814" spans="2:9" ht="14.25" customHeight="1" x14ac:dyDescent="0.25">
      <c r="B814" s="15"/>
      <c r="E814" s="32"/>
      <c r="F814" s="32"/>
      <c r="G814" s="32"/>
      <c r="H814" s="32"/>
      <c r="I814" s="32"/>
    </row>
    <row r="815" spans="2:9" ht="14.25" customHeight="1" x14ac:dyDescent="0.25">
      <c r="B815" s="15"/>
      <c r="E815" s="32"/>
      <c r="F815" s="32"/>
      <c r="G815" s="32"/>
      <c r="H815" s="32"/>
      <c r="I815" s="32"/>
    </row>
    <row r="816" spans="2:9" ht="14.25" customHeight="1" x14ac:dyDescent="0.25">
      <c r="B816" s="15"/>
      <c r="E816" s="32"/>
      <c r="F816" s="32"/>
      <c r="G816" s="32"/>
      <c r="H816" s="32"/>
      <c r="I816" s="32"/>
    </row>
    <row r="817" spans="2:9" ht="14.25" customHeight="1" x14ac:dyDescent="0.25">
      <c r="B817" s="15"/>
      <c r="E817" s="32"/>
      <c r="F817" s="32"/>
      <c r="G817" s="32"/>
      <c r="H817" s="32"/>
      <c r="I817" s="32"/>
    </row>
    <row r="818" spans="2:9" ht="14.25" customHeight="1" x14ac:dyDescent="0.25">
      <c r="B818" s="15"/>
      <c r="E818" s="32"/>
      <c r="F818" s="32"/>
      <c r="G818" s="32"/>
      <c r="H818" s="32"/>
      <c r="I818" s="32"/>
    </row>
    <row r="819" spans="2:9" ht="14.25" customHeight="1" x14ac:dyDescent="0.25">
      <c r="B819" s="15"/>
      <c r="E819" s="32"/>
      <c r="F819" s="32"/>
      <c r="G819" s="32"/>
      <c r="H819" s="32"/>
      <c r="I819" s="32"/>
    </row>
    <row r="820" spans="2:9" ht="14.25" customHeight="1" x14ac:dyDescent="0.25">
      <c r="B820" s="15"/>
      <c r="E820" s="32"/>
      <c r="F820" s="32"/>
      <c r="G820" s="32"/>
      <c r="H820" s="32"/>
      <c r="I820" s="32"/>
    </row>
    <row r="821" spans="2:9" ht="14.25" customHeight="1" x14ac:dyDescent="0.25">
      <c r="B821" s="15"/>
      <c r="E821" s="32"/>
      <c r="F821" s="32"/>
      <c r="G821" s="32"/>
      <c r="H821" s="32"/>
      <c r="I821" s="32"/>
    </row>
    <row r="822" spans="2:9" ht="14.25" customHeight="1" x14ac:dyDescent="0.25">
      <c r="B822" s="15"/>
      <c r="E822" s="32"/>
      <c r="F822" s="32"/>
      <c r="G822" s="32"/>
      <c r="H822" s="32"/>
      <c r="I822" s="32"/>
    </row>
    <row r="823" spans="2:9" ht="14.25" customHeight="1" x14ac:dyDescent="0.25">
      <c r="B823" s="15"/>
      <c r="E823" s="32"/>
      <c r="F823" s="32"/>
      <c r="G823" s="32"/>
      <c r="H823" s="32"/>
      <c r="I823" s="32"/>
    </row>
    <row r="824" spans="2:9" ht="14.25" customHeight="1" x14ac:dyDescent="0.25">
      <c r="B824" s="15"/>
      <c r="E824" s="32"/>
      <c r="F824" s="32"/>
      <c r="G824" s="32"/>
      <c r="H824" s="32"/>
      <c r="I824" s="32"/>
    </row>
    <row r="825" spans="2:9" ht="14.25" customHeight="1" x14ac:dyDescent="0.25">
      <c r="B825" s="15"/>
      <c r="E825" s="32"/>
      <c r="F825" s="32"/>
      <c r="G825" s="32"/>
      <c r="H825" s="32"/>
      <c r="I825" s="32"/>
    </row>
    <row r="826" spans="2:9" ht="14.25" customHeight="1" x14ac:dyDescent="0.25">
      <c r="B826" s="15"/>
      <c r="E826" s="32"/>
      <c r="F826" s="32"/>
      <c r="G826" s="32"/>
      <c r="H826" s="32"/>
      <c r="I826" s="32"/>
    </row>
    <row r="827" spans="2:9" ht="14.25" customHeight="1" x14ac:dyDescent="0.25">
      <c r="B827" s="15"/>
      <c r="E827" s="32"/>
      <c r="F827" s="32"/>
      <c r="G827" s="32"/>
      <c r="H827" s="32"/>
      <c r="I827" s="32"/>
    </row>
    <row r="828" spans="2:9" ht="14.25" customHeight="1" x14ac:dyDescent="0.25">
      <c r="B828" s="15"/>
      <c r="E828" s="32"/>
      <c r="F828" s="32"/>
      <c r="G828" s="32"/>
      <c r="H828" s="32"/>
      <c r="I828" s="32"/>
    </row>
    <row r="829" spans="2:9" ht="14.25" customHeight="1" x14ac:dyDescent="0.25">
      <c r="B829" s="15"/>
      <c r="E829" s="32"/>
      <c r="F829" s="32"/>
      <c r="G829" s="32"/>
      <c r="H829" s="32"/>
      <c r="I829" s="32"/>
    </row>
    <row r="830" spans="2:9" ht="14.25" customHeight="1" x14ac:dyDescent="0.25">
      <c r="B830" s="15"/>
      <c r="E830" s="32"/>
      <c r="F830" s="32"/>
      <c r="G830" s="32"/>
      <c r="H830" s="32"/>
      <c r="I830" s="32"/>
    </row>
    <row r="831" spans="2:9" ht="14.25" customHeight="1" x14ac:dyDescent="0.25">
      <c r="B831" s="15"/>
      <c r="E831" s="32"/>
      <c r="F831" s="32"/>
      <c r="G831" s="32"/>
      <c r="H831" s="32"/>
      <c r="I831" s="32"/>
    </row>
    <row r="832" spans="2:9" ht="14.25" customHeight="1" x14ac:dyDescent="0.25">
      <c r="B832" s="15"/>
      <c r="E832" s="32"/>
      <c r="F832" s="32"/>
      <c r="G832" s="32"/>
      <c r="H832" s="32"/>
      <c r="I832" s="32"/>
    </row>
    <row r="833" spans="2:9" ht="14.25" customHeight="1" x14ac:dyDescent="0.25">
      <c r="B833" s="15"/>
      <c r="E833" s="32"/>
      <c r="F833" s="32"/>
      <c r="G833" s="32"/>
      <c r="H833" s="32"/>
      <c r="I833" s="32"/>
    </row>
    <row r="834" spans="2:9" ht="14.25" customHeight="1" x14ac:dyDescent="0.25">
      <c r="B834" s="15"/>
      <c r="E834" s="32"/>
      <c r="F834" s="32"/>
      <c r="G834" s="32"/>
      <c r="H834" s="32"/>
      <c r="I834" s="32"/>
    </row>
    <row r="835" spans="2:9" ht="14.25" customHeight="1" x14ac:dyDescent="0.25">
      <c r="B835" s="15"/>
      <c r="E835" s="32"/>
      <c r="F835" s="32"/>
      <c r="G835" s="32"/>
      <c r="H835" s="32"/>
      <c r="I835" s="32"/>
    </row>
    <row r="836" spans="2:9" ht="14.25" customHeight="1" x14ac:dyDescent="0.25">
      <c r="B836" s="15"/>
      <c r="E836" s="32"/>
      <c r="F836" s="32"/>
      <c r="G836" s="32"/>
      <c r="H836" s="32"/>
      <c r="I836" s="32"/>
    </row>
    <row r="837" spans="2:9" ht="14.25" customHeight="1" x14ac:dyDescent="0.25">
      <c r="B837" s="15"/>
      <c r="E837" s="32"/>
      <c r="F837" s="32"/>
      <c r="G837" s="32"/>
      <c r="H837" s="32"/>
      <c r="I837" s="32"/>
    </row>
    <row r="838" spans="2:9" ht="14.25" customHeight="1" x14ac:dyDescent="0.25">
      <c r="B838" s="15"/>
      <c r="E838" s="32"/>
      <c r="F838" s="32"/>
      <c r="G838" s="32"/>
      <c r="H838" s="32"/>
      <c r="I838" s="32"/>
    </row>
    <row r="839" spans="2:9" ht="14.25" customHeight="1" x14ac:dyDescent="0.25">
      <c r="B839" s="15"/>
      <c r="E839" s="32"/>
      <c r="F839" s="32"/>
      <c r="G839" s="32"/>
      <c r="H839" s="32"/>
      <c r="I839" s="32"/>
    </row>
    <row r="840" spans="2:9" ht="14.25" customHeight="1" x14ac:dyDescent="0.25">
      <c r="B840" s="15"/>
      <c r="E840" s="32"/>
      <c r="F840" s="32"/>
      <c r="G840" s="32"/>
      <c r="H840" s="32"/>
      <c r="I840" s="32"/>
    </row>
    <row r="841" spans="2:9" ht="14.25" customHeight="1" x14ac:dyDescent="0.25">
      <c r="B841" s="15"/>
      <c r="E841" s="32"/>
      <c r="F841" s="32"/>
      <c r="G841" s="32"/>
      <c r="H841" s="32"/>
      <c r="I841" s="32"/>
    </row>
    <row r="842" spans="2:9" ht="14.25" customHeight="1" x14ac:dyDescent="0.25">
      <c r="B842" s="15"/>
      <c r="E842" s="32"/>
      <c r="F842" s="32"/>
      <c r="G842" s="32"/>
      <c r="H842" s="32"/>
      <c r="I842" s="32"/>
    </row>
    <row r="843" spans="2:9" ht="14.25" customHeight="1" x14ac:dyDescent="0.25">
      <c r="B843" s="15"/>
      <c r="E843" s="32"/>
      <c r="F843" s="32"/>
      <c r="G843" s="32"/>
      <c r="H843" s="32"/>
      <c r="I843" s="32"/>
    </row>
    <row r="844" spans="2:9" ht="14.25" customHeight="1" x14ac:dyDescent="0.25">
      <c r="B844" s="15"/>
      <c r="E844" s="32"/>
      <c r="F844" s="32"/>
      <c r="G844" s="32"/>
      <c r="H844" s="32"/>
      <c r="I844" s="32"/>
    </row>
    <row r="845" spans="2:9" ht="14.25" customHeight="1" x14ac:dyDescent="0.25">
      <c r="B845" s="15"/>
      <c r="E845" s="32"/>
      <c r="F845" s="32"/>
      <c r="G845" s="32"/>
      <c r="H845" s="32"/>
      <c r="I845" s="32"/>
    </row>
    <row r="846" spans="2:9" ht="14.25" customHeight="1" x14ac:dyDescent="0.25">
      <c r="B846" s="15"/>
      <c r="E846" s="32"/>
      <c r="F846" s="32"/>
      <c r="G846" s="32"/>
      <c r="H846" s="32"/>
      <c r="I846" s="32"/>
    </row>
    <row r="847" spans="2:9" ht="14.25" customHeight="1" x14ac:dyDescent="0.25">
      <c r="B847" s="15"/>
      <c r="E847" s="32"/>
      <c r="F847" s="32"/>
      <c r="G847" s="32"/>
      <c r="H847" s="32"/>
      <c r="I847" s="32"/>
    </row>
    <row r="848" spans="2:9" ht="14.25" customHeight="1" x14ac:dyDescent="0.25">
      <c r="B848" s="15"/>
      <c r="E848" s="32"/>
      <c r="F848" s="32"/>
      <c r="G848" s="32"/>
      <c r="H848" s="32"/>
      <c r="I848" s="32"/>
    </row>
    <row r="849" spans="2:9" ht="14.25" customHeight="1" x14ac:dyDescent="0.25">
      <c r="B849" s="15"/>
      <c r="E849" s="32"/>
      <c r="F849" s="32"/>
      <c r="G849" s="32"/>
      <c r="H849" s="32"/>
      <c r="I849" s="32"/>
    </row>
    <row r="850" spans="2:9" ht="14.25" customHeight="1" x14ac:dyDescent="0.25">
      <c r="B850" s="15"/>
      <c r="E850" s="32"/>
      <c r="F850" s="32"/>
      <c r="G850" s="32"/>
      <c r="H850" s="32"/>
      <c r="I850" s="32"/>
    </row>
    <row r="851" spans="2:9" ht="14.25" customHeight="1" x14ac:dyDescent="0.25">
      <c r="B851" s="15"/>
      <c r="E851" s="32"/>
      <c r="F851" s="32"/>
      <c r="G851" s="32"/>
      <c r="H851" s="32"/>
      <c r="I851" s="32"/>
    </row>
    <row r="852" spans="2:9" ht="14.25" customHeight="1" x14ac:dyDescent="0.25">
      <c r="B852" s="15"/>
      <c r="E852" s="32"/>
      <c r="F852" s="32"/>
      <c r="G852" s="32"/>
      <c r="H852" s="32"/>
      <c r="I852" s="32"/>
    </row>
    <row r="853" spans="2:9" ht="14.25" customHeight="1" x14ac:dyDescent="0.25">
      <c r="B853" s="15"/>
      <c r="E853" s="32"/>
      <c r="F853" s="32"/>
      <c r="G853" s="32"/>
      <c r="H853" s="32"/>
      <c r="I853" s="32"/>
    </row>
    <row r="854" spans="2:9" ht="14.25" customHeight="1" x14ac:dyDescent="0.25">
      <c r="B854" s="15"/>
      <c r="E854" s="32"/>
      <c r="F854" s="32"/>
      <c r="G854" s="32"/>
      <c r="H854" s="32"/>
      <c r="I854" s="32"/>
    </row>
    <row r="855" spans="2:9" ht="14.25" customHeight="1" x14ac:dyDescent="0.25">
      <c r="B855" s="15"/>
      <c r="E855" s="32"/>
      <c r="F855" s="32"/>
      <c r="G855" s="32"/>
      <c r="H855" s="32"/>
      <c r="I855" s="32"/>
    </row>
    <row r="856" spans="2:9" ht="14.25" customHeight="1" x14ac:dyDescent="0.25">
      <c r="B856" s="15"/>
      <c r="E856" s="32"/>
      <c r="F856" s="32"/>
      <c r="G856" s="32"/>
      <c r="H856" s="32"/>
      <c r="I856" s="32"/>
    </row>
    <row r="857" spans="2:9" ht="14.25" customHeight="1" x14ac:dyDescent="0.25">
      <c r="B857" s="15"/>
      <c r="E857" s="32"/>
      <c r="F857" s="32"/>
      <c r="G857" s="32"/>
      <c r="H857" s="32"/>
      <c r="I857" s="32"/>
    </row>
    <row r="858" spans="2:9" ht="14.25" customHeight="1" x14ac:dyDescent="0.25">
      <c r="B858" s="15"/>
      <c r="E858" s="32"/>
      <c r="F858" s="32"/>
      <c r="G858" s="32"/>
      <c r="H858" s="32"/>
      <c r="I858" s="32"/>
    </row>
    <row r="859" spans="2:9" ht="14.25" customHeight="1" x14ac:dyDescent="0.25">
      <c r="B859" s="15"/>
      <c r="E859" s="32"/>
      <c r="F859" s="32"/>
      <c r="G859" s="32"/>
      <c r="H859" s="32"/>
      <c r="I859" s="32"/>
    </row>
    <row r="860" spans="2:9" ht="14.25" customHeight="1" x14ac:dyDescent="0.25">
      <c r="B860" s="15"/>
      <c r="E860" s="32"/>
      <c r="F860" s="32"/>
      <c r="G860" s="32"/>
      <c r="H860" s="32"/>
      <c r="I860" s="32"/>
    </row>
    <row r="861" spans="2:9" ht="14.25" customHeight="1" x14ac:dyDescent="0.25">
      <c r="B861" s="15"/>
      <c r="E861" s="32"/>
      <c r="F861" s="32"/>
      <c r="G861" s="32"/>
      <c r="H861" s="32"/>
      <c r="I861" s="32"/>
    </row>
    <row r="862" spans="2:9" ht="14.25" customHeight="1" x14ac:dyDescent="0.25">
      <c r="B862" s="15"/>
      <c r="E862" s="32"/>
      <c r="F862" s="32"/>
      <c r="G862" s="32"/>
      <c r="H862" s="32"/>
      <c r="I862" s="32"/>
    </row>
    <row r="863" spans="2:9" ht="14.25" customHeight="1" x14ac:dyDescent="0.25">
      <c r="B863" s="15"/>
      <c r="E863" s="32"/>
      <c r="F863" s="32"/>
      <c r="G863" s="32"/>
      <c r="H863" s="32"/>
      <c r="I863" s="32"/>
    </row>
    <row r="864" spans="2:9" ht="14.25" customHeight="1" x14ac:dyDescent="0.25">
      <c r="B864" s="15"/>
      <c r="E864" s="32"/>
      <c r="F864" s="32"/>
      <c r="G864" s="32"/>
      <c r="H864" s="32"/>
      <c r="I864" s="32"/>
    </row>
    <row r="865" spans="2:9" ht="14.25" customHeight="1" x14ac:dyDescent="0.25">
      <c r="B865" s="15"/>
      <c r="E865" s="32"/>
      <c r="F865" s="32"/>
      <c r="G865" s="32"/>
      <c r="H865" s="32"/>
      <c r="I865" s="32"/>
    </row>
    <row r="866" spans="2:9" ht="14.25" customHeight="1" x14ac:dyDescent="0.25">
      <c r="B866" s="15"/>
      <c r="E866" s="32"/>
      <c r="F866" s="32"/>
      <c r="G866" s="32"/>
      <c r="H866" s="32"/>
      <c r="I866" s="32"/>
    </row>
    <row r="867" spans="2:9" ht="14.25" customHeight="1" x14ac:dyDescent="0.25">
      <c r="B867" s="15"/>
      <c r="E867" s="32"/>
      <c r="F867" s="32"/>
      <c r="G867" s="32"/>
      <c r="H867" s="32"/>
      <c r="I867" s="32"/>
    </row>
    <row r="868" spans="2:9" ht="14.25" customHeight="1" x14ac:dyDescent="0.25">
      <c r="B868" s="15"/>
      <c r="E868" s="32"/>
      <c r="F868" s="32"/>
      <c r="G868" s="32"/>
      <c r="H868" s="32"/>
      <c r="I868" s="32"/>
    </row>
    <row r="869" spans="2:9" ht="14.25" customHeight="1" x14ac:dyDescent="0.25">
      <c r="B869" s="15"/>
      <c r="E869" s="32"/>
      <c r="F869" s="32"/>
      <c r="G869" s="32"/>
      <c r="H869" s="32"/>
      <c r="I869" s="32"/>
    </row>
    <row r="870" spans="2:9" ht="14.25" customHeight="1" x14ac:dyDescent="0.25">
      <c r="B870" s="15"/>
      <c r="E870" s="32"/>
      <c r="F870" s="32"/>
      <c r="G870" s="32"/>
      <c r="H870" s="32"/>
      <c r="I870" s="32"/>
    </row>
    <row r="871" spans="2:9" ht="14.25" customHeight="1" x14ac:dyDescent="0.25">
      <c r="B871" s="15"/>
      <c r="E871" s="32"/>
      <c r="F871" s="32"/>
      <c r="G871" s="32"/>
      <c r="H871" s="32"/>
      <c r="I871" s="32"/>
    </row>
    <row r="872" spans="2:9" ht="14.25" customHeight="1" x14ac:dyDescent="0.25">
      <c r="B872" s="15"/>
      <c r="E872" s="32"/>
      <c r="F872" s="32"/>
      <c r="G872" s="32"/>
      <c r="H872" s="32"/>
      <c r="I872" s="32"/>
    </row>
    <row r="873" spans="2:9" ht="14.25" customHeight="1" x14ac:dyDescent="0.25">
      <c r="B873" s="15"/>
      <c r="E873" s="32"/>
      <c r="F873" s="32"/>
      <c r="G873" s="32"/>
      <c r="H873" s="32"/>
      <c r="I873" s="32"/>
    </row>
    <row r="874" spans="2:9" ht="14.25" customHeight="1" x14ac:dyDescent="0.25">
      <c r="B874" s="15"/>
      <c r="E874" s="32"/>
      <c r="F874" s="32"/>
      <c r="G874" s="32"/>
      <c r="H874" s="32"/>
      <c r="I874" s="32"/>
    </row>
    <row r="875" spans="2:9" ht="14.25" customHeight="1" x14ac:dyDescent="0.25">
      <c r="B875" s="15"/>
      <c r="E875" s="32"/>
      <c r="F875" s="32"/>
      <c r="G875" s="32"/>
      <c r="H875" s="32"/>
      <c r="I875" s="32"/>
    </row>
    <row r="876" spans="2:9" ht="14.25" customHeight="1" x14ac:dyDescent="0.25">
      <c r="B876" s="15"/>
      <c r="E876" s="32"/>
      <c r="F876" s="32"/>
      <c r="G876" s="32"/>
      <c r="H876" s="32"/>
      <c r="I876" s="32"/>
    </row>
    <row r="877" spans="2:9" ht="14.25" customHeight="1" x14ac:dyDescent="0.25">
      <c r="B877" s="15"/>
      <c r="E877" s="32"/>
      <c r="F877" s="32"/>
      <c r="G877" s="32"/>
      <c r="H877" s="32"/>
      <c r="I877" s="32"/>
    </row>
    <row r="878" spans="2:9" ht="14.25" customHeight="1" x14ac:dyDescent="0.25">
      <c r="B878" s="15"/>
      <c r="E878" s="32"/>
      <c r="F878" s="32"/>
      <c r="G878" s="32"/>
      <c r="H878" s="32"/>
      <c r="I878" s="32"/>
    </row>
    <row r="879" spans="2:9" ht="14.25" customHeight="1" x14ac:dyDescent="0.25">
      <c r="B879" s="15"/>
      <c r="E879" s="32"/>
      <c r="F879" s="32"/>
      <c r="G879" s="32"/>
      <c r="H879" s="32"/>
      <c r="I879" s="32"/>
    </row>
    <row r="880" spans="2:9" ht="14.25" customHeight="1" x14ac:dyDescent="0.25">
      <c r="B880" s="15"/>
      <c r="E880" s="32"/>
      <c r="F880" s="32"/>
      <c r="G880" s="32"/>
      <c r="H880" s="32"/>
      <c r="I880" s="32"/>
    </row>
    <row r="881" spans="2:9" ht="14.25" customHeight="1" x14ac:dyDescent="0.25">
      <c r="B881" s="15"/>
      <c r="E881" s="32"/>
      <c r="F881" s="32"/>
      <c r="G881" s="32"/>
      <c r="H881" s="32"/>
      <c r="I881" s="32"/>
    </row>
    <row r="882" spans="2:9" ht="14.25" customHeight="1" x14ac:dyDescent="0.25">
      <c r="B882" s="15"/>
      <c r="E882" s="32"/>
      <c r="F882" s="32"/>
      <c r="G882" s="32"/>
      <c r="H882" s="32"/>
      <c r="I882" s="32"/>
    </row>
    <row r="883" spans="2:9" ht="14.25" customHeight="1" x14ac:dyDescent="0.25">
      <c r="B883" s="15"/>
      <c r="E883" s="32"/>
      <c r="F883" s="32"/>
      <c r="G883" s="32"/>
      <c r="H883" s="32"/>
      <c r="I883" s="32"/>
    </row>
    <row r="884" spans="2:9" ht="14.25" customHeight="1" x14ac:dyDescent="0.25">
      <c r="B884" s="15"/>
      <c r="E884" s="32"/>
      <c r="F884" s="32"/>
      <c r="G884" s="32"/>
      <c r="H884" s="32"/>
      <c r="I884" s="32"/>
    </row>
    <row r="885" spans="2:9" ht="14.25" customHeight="1" x14ac:dyDescent="0.25">
      <c r="B885" s="15"/>
      <c r="E885" s="32"/>
      <c r="F885" s="32"/>
      <c r="G885" s="32"/>
      <c r="H885" s="32"/>
      <c r="I885" s="32"/>
    </row>
    <row r="886" spans="2:9" ht="14.25" customHeight="1" x14ac:dyDescent="0.25">
      <c r="B886" s="15"/>
      <c r="E886" s="32"/>
      <c r="F886" s="32"/>
      <c r="G886" s="32"/>
      <c r="H886" s="32"/>
      <c r="I886" s="32"/>
    </row>
    <row r="887" spans="2:9" ht="14.25" customHeight="1" x14ac:dyDescent="0.25">
      <c r="B887" s="15"/>
      <c r="E887" s="32"/>
      <c r="F887" s="32"/>
      <c r="G887" s="32"/>
      <c r="H887" s="32"/>
      <c r="I887" s="32"/>
    </row>
    <row r="888" spans="2:9" ht="14.25" customHeight="1" x14ac:dyDescent="0.25">
      <c r="B888" s="15"/>
      <c r="E888" s="32"/>
      <c r="F888" s="32"/>
      <c r="G888" s="32"/>
      <c r="H888" s="32"/>
      <c r="I888" s="32"/>
    </row>
    <row r="889" spans="2:9" ht="14.25" customHeight="1" x14ac:dyDescent="0.25">
      <c r="B889" s="15"/>
      <c r="E889" s="32"/>
      <c r="F889" s="32"/>
      <c r="G889" s="32"/>
      <c r="H889" s="32"/>
      <c r="I889" s="32"/>
    </row>
    <row r="890" spans="2:9" ht="14.25" customHeight="1" x14ac:dyDescent="0.25">
      <c r="B890" s="15"/>
      <c r="E890" s="32"/>
      <c r="F890" s="32"/>
      <c r="G890" s="32"/>
      <c r="H890" s="32"/>
      <c r="I890" s="32"/>
    </row>
    <row r="891" spans="2:9" ht="14.25" customHeight="1" x14ac:dyDescent="0.25">
      <c r="B891" s="15"/>
      <c r="E891" s="32"/>
      <c r="F891" s="32"/>
      <c r="G891" s="32"/>
      <c r="H891" s="32"/>
      <c r="I891" s="32"/>
    </row>
    <row r="892" spans="2:9" ht="14.25" customHeight="1" x14ac:dyDescent="0.25">
      <c r="B892" s="15"/>
      <c r="E892" s="32"/>
      <c r="F892" s="32"/>
      <c r="G892" s="32"/>
      <c r="H892" s="32"/>
      <c r="I892" s="32"/>
    </row>
    <row r="893" spans="2:9" ht="14.25" customHeight="1" x14ac:dyDescent="0.25">
      <c r="B893" s="15"/>
      <c r="E893" s="32"/>
      <c r="F893" s="32"/>
      <c r="G893" s="32"/>
      <c r="H893" s="32"/>
      <c r="I893" s="32"/>
    </row>
    <row r="894" spans="2:9" ht="14.25" customHeight="1" x14ac:dyDescent="0.25">
      <c r="B894" s="15"/>
      <c r="E894" s="32"/>
      <c r="F894" s="32"/>
      <c r="G894" s="32"/>
      <c r="H894" s="32"/>
      <c r="I894" s="32"/>
    </row>
    <row r="895" spans="2:9" ht="14.25" customHeight="1" x14ac:dyDescent="0.25">
      <c r="B895" s="15"/>
      <c r="E895" s="32"/>
      <c r="F895" s="32"/>
      <c r="G895" s="32"/>
      <c r="H895" s="32"/>
      <c r="I895" s="32"/>
    </row>
    <row r="896" spans="2:9" ht="14.25" customHeight="1" x14ac:dyDescent="0.25">
      <c r="B896" s="15"/>
      <c r="E896" s="32"/>
      <c r="F896" s="32"/>
      <c r="G896" s="32"/>
      <c r="H896" s="32"/>
      <c r="I896" s="32"/>
    </row>
    <row r="897" spans="2:9" ht="14.25" customHeight="1" x14ac:dyDescent="0.25">
      <c r="B897" s="15"/>
      <c r="E897" s="32"/>
      <c r="F897" s="32"/>
      <c r="G897" s="32"/>
      <c r="H897" s="32"/>
      <c r="I897" s="32"/>
    </row>
    <row r="898" spans="2:9" ht="14.25" customHeight="1" x14ac:dyDescent="0.25">
      <c r="B898" s="15"/>
      <c r="E898" s="32"/>
      <c r="F898" s="32"/>
      <c r="G898" s="32"/>
      <c r="H898" s="32"/>
      <c r="I898" s="32"/>
    </row>
    <row r="899" spans="2:9" ht="14.25" customHeight="1" x14ac:dyDescent="0.25">
      <c r="B899" s="15"/>
      <c r="E899" s="32"/>
      <c r="F899" s="32"/>
      <c r="G899" s="32"/>
      <c r="H899" s="32"/>
      <c r="I899" s="32"/>
    </row>
    <row r="900" spans="2:9" ht="14.25" customHeight="1" x14ac:dyDescent="0.25">
      <c r="B900" s="15"/>
      <c r="E900" s="32"/>
      <c r="F900" s="32"/>
      <c r="G900" s="32"/>
      <c r="H900" s="32"/>
      <c r="I900" s="32"/>
    </row>
    <row r="901" spans="2:9" ht="14.25" customHeight="1" x14ac:dyDescent="0.25">
      <c r="B901" s="15"/>
      <c r="E901" s="32"/>
      <c r="F901" s="32"/>
      <c r="G901" s="32"/>
      <c r="H901" s="32"/>
      <c r="I901" s="32"/>
    </row>
    <row r="902" spans="2:9" ht="14.25" customHeight="1" x14ac:dyDescent="0.25">
      <c r="B902" s="15"/>
      <c r="E902" s="32"/>
      <c r="F902" s="32"/>
      <c r="G902" s="32"/>
      <c r="H902" s="32"/>
      <c r="I902" s="32"/>
    </row>
    <row r="903" spans="2:9" ht="14.25" customHeight="1" x14ac:dyDescent="0.25">
      <c r="B903" s="15"/>
      <c r="E903" s="32"/>
      <c r="F903" s="32"/>
      <c r="G903" s="32"/>
      <c r="H903" s="32"/>
      <c r="I903" s="32"/>
    </row>
    <row r="904" spans="2:9" ht="14.25" customHeight="1" x14ac:dyDescent="0.25">
      <c r="B904" s="15"/>
      <c r="E904" s="32"/>
      <c r="F904" s="32"/>
      <c r="G904" s="32"/>
      <c r="H904" s="32"/>
      <c r="I904" s="32"/>
    </row>
    <row r="905" spans="2:9" ht="14.25" customHeight="1" x14ac:dyDescent="0.25">
      <c r="B905" s="15"/>
      <c r="E905" s="32"/>
      <c r="F905" s="32"/>
      <c r="G905" s="32"/>
      <c r="H905" s="32"/>
      <c r="I905" s="32"/>
    </row>
    <row r="906" spans="2:9" ht="14.25" customHeight="1" x14ac:dyDescent="0.25">
      <c r="B906" s="15"/>
      <c r="E906" s="32"/>
      <c r="F906" s="32"/>
      <c r="G906" s="32"/>
      <c r="H906" s="32"/>
      <c r="I906" s="32"/>
    </row>
    <row r="907" spans="2:9" ht="14.25" customHeight="1" x14ac:dyDescent="0.25">
      <c r="B907" s="15"/>
      <c r="E907" s="32"/>
      <c r="F907" s="32"/>
      <c r="G907" s="32"/>
      <c r="H907" s="32"/>
      <c r="I907" s="32"/>
    </row>
    <row r="908" spans="2:9" ht="14.25" customHeight="1" x14ac:dyDescent="0.25">
      <c r="B908" s="15"/>
      <c r="E908" s="32"/>
      <c r="F908" s="32"/>
      <c r="G908" s="32"/>
      <c r="H908" s="32"/>
      <c r="I908" s="32"/>
    </row>
    <row r="909" spans="2:9" ht="14.25" customHeight="1" x14ac:dyDescent="0.25">
      <c r="B909" s="15"/>
      <c r="E909" s="32"/>
      <c r="F909" s="32"/>
      <c r="G909" s="32"/>
      <c r="H909" s="32"/>
      <c r="I909" s="32"/>
    </row>
    <row r="910" spans="2:9" ht="14.25" customHeight="1" x14ac:dyDescent="0.25">
      <c r="B910" s="15"/>
      <c r="E910" s="32"/>
      <c r="F910" s="32"/>
      <c r="G910" s="32"/>
      <c r="H910" s="32"/>
      <c r="I910" s="32"/>
    </row>
    <row r="911" spans="2:9" ht="14.25" customHeight="1" x14ac:dyDescent="0.25">
      <c r="B911" s="15"/>
      <c r="E911" s="32"/>
      <c r="F911" s="32"/>
      <c r="G911" s="32"/>
      <c r="H911" s="32"/>
      <c r="I911" s="32"/>
    </row>
    <row r="912" spans="2:9" ht="14.25" customHeight="1" x14ac:dyDescent="0.25">
      <c r="B912" s="15"/>
      <c r="E912" s="32"/>
      <c r="F912" s="32"/>
      <c r="G912" s="32"/>
      <c r="H912" s="32"/>
      <c r="I912" s="32"/>
    </row>
    <row r="913" spans="2:9" ht="14.25" customHeight="1" x14ac:dyDescent="0.25">
      <c r="B913" s="15"/>
      <c r="E913" s="32"/>
      <c r="F913" s="32"/>
      <c r="G913" s="32"/>
      <c r="H913" s="32"/>
      <c r="I913" s="32"/>
    </row>
    <row r="914" spans="2:9" ht="14.25" customHeight="1" x14ac:dyDescent="0.25">
      <c r="B914" s="15"/>
      <c r="E914" s="32"/>
      <c r="F914" s="32"/>
      <c r="G914" s="32"/>
      <c r="H914" s="32"/>
      <c r="I914" s="32"/>
    </row>
    <row r="915" spans="2:9" ht="14.25" customHeight="1" x14ac:dyDescent="0.25">
      <c r="B915" s="15"/>
      <c r="E915" s="32"/>
      <c r="F915" s="32"/>
      <c r="G915" s="32"/>
      <c r="H915" s="32"/>
      <c r="I915" s="32"/>
    </row>
    <row r="916" spans="2:9" ht="14.25" customHeight="1" x14ac:dyDescent="0.25">
      <c r="B916" s="15"/>
      <c r="E916" s="32"/>
      <c r="F916" s="32"/>
      <c r="G916" s="32"/>
      <c r="H916" s="32"/>
      <c r="I916" s="32"/>
    </row>
    <row r="917" spans="2:9" ht="14.25" customHeight="1" x14ac:dyDescent="0.25">
      <c r="B917" s="15"/>
      <c r="E917" s="32"/>
      <c r="F917" s="32"/>
      <c r="G917" s="32"/>
      <c r="H917" s="32"/>
      <c r="I917" s="32"/>
    </row>
    <row r="918" spans="2:9" ht="14.25" customHeight="1" x14ac:dyDescent="0.25">
      <c r="B918" s="15"/>
      <c r="E918" s="32"/>
      <c r="F918" s="32"/>
      <c r="G918" s="32"/>
      <c r="H918" s="32"/>
      <c r="I918" s="32"/>
    </row>
    <row r="919" spans="2:9" ht="14.25" customHeight="1" x14ac:dyDescent="0.25">
      <c r="B919" s="15"/>
      <c r="E919" s="32"/>
      <c r="F919" s="32"/>
      <c r="G919" s="32"/>
      <c r="H919" s="32"/>
      <c r="I919" s="32"/>
    </row>
    <row r="920" spans="2:9" ht="14.25" customHeight="1" x14ac:dyDescent="0.25">
      <c r="B920" s="15"/>
      <c r="E920" s="32"/>
      <c r="F920" s="32"/>
      <c r="G920" s="32"/>
      <c r="H920" s="32"/>
      <c r="I920" s="32"/>
    </row>
    <row r="921" spans="2:9" ht="14.25" customHeight="1" x14ac:dyDescent="0.25">
      <c r="B921" s="15"/>
      <c r="E921" s="32"/>
      <c r="F921" s="32"/>
      <c r="G921" s="32"/>
      <c r="H921" s="32"/>
      <c r="I921" s="32"/>
    </row>
    <row r="922" spans="2:9" ht="14.25" customHeight="1" x14ac:dyDescent="0.25">
      <c r="B922" s="15"/>
      <c r="E922" s="32"/>
      <c r="F922" s="32"/>
      <c r="G922" s="32"/>
      <c r="H922" s="32"/>
      <c r="I922" s="32"/>
    </row>
    <row r="923" spans="2:9" ht="14.25" customHeight="1" x14ac:dyDescent="0.25">
      <c r="B923" s="15"/>
      <c r="E923" s="32"/>
      <c r="F923" s="32"/>
      <c r="G923" s="32"/>
      <c r="H923" s="32"/>
      <c r="I923" s="32"/>
    </row>
    <row r="924" spans="2:9" ht="14.25" customHeight="1" x14ac:dyDescent="0.25">
      <c r="B924" s="15"/>
      <c r="E924" s="32"/>
      <c r="F924" s="32"/>
      <c r="G924" s="32"/>
      <c r="H924" s="32"/>
      <c r="I924" s="32"/>
    </row>
    <row r="925" spans="2:9" ht="14.25" customHeight="1" x14ac:dyDescent="0.25">
      <c r="B925" s="15"/>
      <c r="E925" s="32"/>
      <c r="F925" s="32"/>
      <c r="G925" s="32"/>
      <c r="H925" s="32"/>
      <c r="I925" s="32"/>
    </row>
    <row r="926" spans="2:9" ht="14.25" customHeight="1" x14ac:dyDescent="0.25">
      <c r="B926" s="15"/>
      <c r="E926" s="32"/>
      <c r="F926" s="32"/>
      <c r="G926" s="32"/>
      <c r="H926" s="32"/>
      <c r="I926" s="32"/>
    </row>
    <row r="927" spans="2:9" ht="14.25" customHeight="1" x14ac:dyDescent="0.25">
      <c r="B927" s="15"/>
      <c r="E927" s="32"/>
      <c r="F927" s="32"/>
      <c r="G927" s="32"/>
      <c r="H927" s="32"/>
      <c r="I927" s="32"/>
    </row>
    <row r="928" spans="2:9" ht="14.25" customHeight="1" x14ac:dyDescent="0.25">
      <c r="B928" s="15"/>
      <c r="E928" s="32"/>
      <c r="F928" s="32"/>
      <c r="G928" s="32"/>
      <c r="H928" s="32"/>
      <c r="I928" s="32"/>
    </row>
    <row r="929" spans="2:9" ht="14.25" customHeight="1" x14ac:dyDescent="0.25">
      <c r="B929" s="15"/>
      <c r="E929" s="32"/>
      <c r="F929" s="32"/>
      <c r="G929" s="32"/>
      <c r="H929" s="32"/>
      <c r="I929" s="32"/>
    </row>
    <row r="930" spans="2:9" ht="14.25" customHeight="1" x14ac:dyDescent="0.25">
      <c r="B930" s="15"/>
      <c r="E930" s="32"/>
      <c r="F930" s="32"/>
      <c r="G930" s="32"/>
      <c r="H930" s="32"/>
      <c r="I930" s="32"/>
    </row>
    <row r="931" spans="2:9" ht="14.25" customHeight="1" x14ac:dyDescent="0.25">
      <c r="B931" s="15"/>
      <c r="E931" s="32"/>
      <c r="F931" s="32"/>
      <c r="G931" s="32"/>
      <c r="H931" s="32"/>
      <c r="I931" s="32"/>
    </row>
    <row r="932" spans="2:9" ht="14.25" customHeight="1" x14ac:dyDescent="0.25">
      <c r="B932" s="15"/>
      <c r="E932" s="32"/>
      <c r="F932" s="32"/>
      <c r="G932" s="32"/>
      <c r="H932" s="32"/>
      <c r="I932" s="32"/>
    </row>
    <row r="933" spans="2:9" ht="14.25" customHeight="1" x14ac:dyDescent="0.25">
      <c r="B933" s="15"/>
      <c r="E933" s="32"/>
      <c r="F933" s="32"/>
      <c r="G933" s="32"/>
      <c r="H933" s="32"/>
      <c r="I933" s="32"/>
    </row>
    <row r="934" spans="2:9" ht="14.25" customHeight="1" x14ac:dyDescent="0.25">
      <c r="B934" s="15"/>
      <c r="E934" s="32"/>
      <c r="F934" s="32"/>
      <c r="G934" s="32"/>
      <c r="H934" s="32"/>
      <c r="I934" s="32"/>
    </row>
    <row r="935" spans="2:9" ht="14.25" customHeight="1" x14ac:dyDescent="0.25">
      <c r="B935" s="15"/>
      <c r="E935" s="32"/>
      <c r="F935" s="32"/>
      <c r="G935" s="32"/>
      <c r="H935" s="32"/>
      <c r="I935" s="32"/>
    </row>
    <row r="936" spans="2:9" ht="14.25" customHeight="1" x14ac:dyDescent="0.25">
      <c r="B936" s="15"/>
      <c r="E936" s="32"/>
      <c r="F936" s="32"/>
      <c r="G936" s="32"/>
      <c r="H936" s="32"/>
      <c r="I936" s="32"/>
    </row>
    <row r="937" spans="2:9" ht="14.25" customHeight="1" x14ac:dyDescent="0.25">
      <c r="B937" s="15"/>
      <c r="E937" s="32"/>
      <c r="F937" s="32"/>
      <c r="G937" s="32"/>
      <c r="H937" s="32"/>
      <c r="I937" s="32"/>
    </row>
    <row r="938" spans="2:9" ht="14.25" customHeight="1" x14ac:dyDescent="0.25">
      <c r="B938" s="15"/>
      <c r="E938" s="32"/>
      <c r="F938" s="32"/>
      <c r="G938" s="32"/>
      <c r="H938" s="32"/>
      <c r="I938" s="32"/>
    </row>
    <row r="939" spans="2:9" ht="14.25" customHeight="1" x14ac:dyDescent="0.25">
      <c r="B939" s="15"/>
      <c r="E939" s="32"/>
      <c r="F939" s="32"/>
      <c r="G939" s="32"/>
      <c r="H939" s="32"/>
      <c r="I939" s="32"/>
    </row>
    <row r="940" spans="2:9" ht="14.25" customHeight="1" x14ac:dyDescent="0.25">
      <c r="B940" s="15"/>
      <c r="E940" s="32"/>
      <c r="F940" s="32"/>
      <c r="G940" s="32"/>
      <c r="H940" s="32"/>
      <c r="I940" s="32"/>
    </row>
    <row r="941" spans="2:9" ht="14.25" customHeight="1" x14ac:dyDescent="0.25">
      <c r="B941" s="15"/>
      <c r="E941" s="32"/>
      <c r="F941" s="32"/>
      <c r="G941" s="32"/>
      <c r="H941" s="32"/>
      <c r="I941" s="32"/>
    </row>
    <row r="942" spans="2:9" ht="14.25" customHeight="1" x14ac:dyDescent="0.25">
      <c r="B942" s="15"/>
      <c r="E942" s="32"/>
      <c r="F942" s="32"/>
      <c r="G942" s="32"/>
      <c r="H942" s="32"/>
      <c r="I942" s="32"/>
    </row>
    <row r="943" spans="2:9" ht="14.25" customHeight="1" x14ac:dyDescent="0.25">
      <c r="B943" s="15"/>
      <c r="E943" s="32"/>
      <c r="F943" s="32"/>
      <c r="G943" s="32"/>
      <c r="H943" s="32"/>
      <c r="I943" s="32"/>
    </row>
    <row r="944" spans="2:9" ht="14.25" customHeight="1" x14ac:dyDescent="0.25">
      <c r="B944" s="15"/>
      <c r="E944" s="32"/>
      <c r="F944" s="32"/>
      <c r="G944" s="32"/>
      <c r="H944" s="32"/>
      <c r="I944" s="32"/>
    </row>
    <row r="945" spans="2:9" ht="14.25" customHeight="1" x14ac:dyDescent="0.25">
      <c r="B945" s="15"/>
      <c r="E945" s="32"/>
      <c r="F945" s="32"/>
      <c r="G945" s="32"/>
      <c r="H945" s="32"/>
      <c r="I945" s="32"/>
    </row>
    <row r="946" spans="2:9" ht="14.25" customHeight="1" x14ac:dyDescent="0.25">
      <c r="B946" s="15"/>
      <c r="E946" s="32"/>
      <c r="F946" s="32"/>
      <c r="G946" s="32"/>
      <c r="H946" s="32"/>
      <c r="I946" s="32"/>
    </row>
    <row r="947" spans="2:9" ht="14.25" customHeight="1" x14ac:dyDescent="0.25">
      <c r="B947" s="15"/>
      <c r="E947" s="32"/>
      <c r="F947" s="32"/>
      <c r="G947" s="32"/>
      <c r="H947" s="32"/>
      <c r="I947" s="32"/>
    </row>
    <row r="948" spans="2:9" ht="14.25" customHeight="1" x14ac:dyDescent="0.25">
      <c r="B948" s="15"/>
      <c r="E948" s="32"/>
      <c r="F948" s="32"/>
      <c r="G948" s="32"/>
      <c r="H948" s="32"/>
      <c r="I948" s="32"/>
    </row>
    <row r="949" spans="2:9" ht="14.25" customHeight="1" x14ac:dyDescent="0.25">
      <c r="B949" s="15"/>
      <c r="E949" s="32"/>
      <c r="F949" s="32"/>
      <c r="G949" s="32"/>
      <c r="H949" s="32"/>
      <c r="I949" s="32"/>
    </row>
    <row r="950" spans="2:9" ht="14.25" customHeight="1" x14ac:dyDescent="0.25">
      <c r="B950" s="15"/>
      <c r="E950" s="32"/>
      <c r="F950" s="32"/>
      <c r="G950" s="32"/>
      <c r="H950" s="32"/>
      <c r="I950" s="32"/>
    </row>
    <row r="951" spans="2:9" ht="14.25" customHeight="1" x14ac:dyDescent="0.25">
      <c r="B951" s="15"/>
      <c r="E951" s="32"/>
      <c r="F951" s="32"/>
      <c r="G951" s="32"/>
      <c r="H951" s="32"/>
      <c r="I951" s="32"/>
    </row>
    <row r="952" spans="2:9" ht="14.25" customHeight="1" x14ac:dyDescent="0.25">
      <c r="B952" s="15"/>
      <c r="E952" s="32"/>
      <c r="F952" s="32"/>
      <c r="G952" s="32"/>
      <c r="H952" s="32"/>
      <c r="I952" s="32"/>
    </row>
    <row r="953" spans="2:9" ht="14.25" customHeight="1" x14ac:dyDescent="0.25">
      <c r="B953" s="15"/>
      <c r="E953" s="32"/>
      <c r="F953" s="32"/>
      <c r="G953" s="32"/>
      <c r="H953" s="32"/>
      <c r="I953" s="32"/>
    </row>
    <row r="954" spans="2:9" ht="14.25" customHeight="1" x14ac:dyDescent="0.25">
      <c r="B954" s="15"/>
      <c r="E954" s="32"/>
      <c r="F954" s="32"/>
      <c r="G954" s="32"/>
      <c r="H954" s="32"/>
      <c r="I954" s="32"/>
    </row>
    <row r="955" spans="2:9" ht="14.25" customHeight="1" x14ac:dyDescent="0.25">
      <c r="B955" s="15"/>
      <c r="E955" s="32"/>
      <c r="F955" s="32"/>
      <c r="G955" s="32"/>
      <c r="H955" s="32"/>
      <c r="I955" s="32"/>
    </row>
    <row r="956" spans="2:9" ht="14.25" customHeight="1" x14ac:dyDescent="0.25">
      <c r="B956" s="15"/>
      <c r="E956" s="32"/>
      <c r="F956" s="32"/>
      <c r="G956" s="32"/>
      <c r="H956" s="32"/>
      <c r="I956" s="32"/>
    </row>
    <row r="957" spans="2:9" ht="14.25" customHeight="1" x14ac:dyDescent="0.25">
      <c r="B957" s="15"/>
      <c r="E957" s="32"/>
      <c r="F957" s="32"/>
      <c r="G957" s="32"/>
      <c r="H957" s="32"/>
      <c r="I957" s="32"/>
    </row>
    <row r="958" spans="2:9" ht="14.25" customHeight="1" x14ac:dyDescent="0.25">
      <c r="B958" s="15"/>
      <c r="E958" s="32"/>
      <c r="F958" s="32"/>
      <c r="G958" s="32"/>
      <c r="H958" s="32"/>
      <c r="I958" s="32"/>
    </row>
    <row r="959" spans="2:9" ht="14.25" customHeight="1" x14ac:dyDescent="0.25">
      <c r="B959" s="15"/>
      <c r="E959" s="32"/>
      <c r="F959" s="32"/>
      <c r="G959" s="32"/>
      <c r="H959" s="32"/>
      <c r="I959" s="32"/>
    </row>
    <row r="960" spans="2:9" ht="14.25" customHeight="1" x14ac:dyDescent="0.25">
      <c r="B960" s="15"/>
      <c r="E960" s="32"/>
      <c r="F960" s="32"/>
      <c r="G960" s="32"/>
      <c r="H960" s="32"/>
      <c r="I960" s="32"/>
    </row>
    <row r="961" spans="2:9" ht="14.25" customHeight="1" x14ac:dyDescent="0.25">
      <c r="B961" s="15"/>
      <c r="E961" s="32"/>
      <c r="F961" s="32"/>
      <c r="G961" s="32"/>
      <c r="H961" s="32"/>
      <c r="I961" s="32"/>
    </row>
    <row r="962" spans="2:9" ht="14.25" customHeight="1" x14ac:dyDescent="0.25">
      <c r="B962" s="15"/>
      <c r="E962" s="32"/>
      <c r="F962" s="32"/>
      <c r="G962" s="32"/>
      <c r="H962" s="32"/>
      <c r="I962" s="32"/>
    </row>
    <row r="963" spans="2:9" ht="14.25" customHeight="1" x14ac:dyDescent="0.25">
      <c r="B963" s="15"/>
      <c r="E963" s="32"/>
      <c r="F963" s="32"/>
      <c r="G963" s="32"/>
      <c r="H963" s="32"/>
      <c r="I963" s="32"/>
    </row>
    <row r="964" spans="2:9" ht="14.25" customHeight="1" x14ac:dyDescent="0.25">
      <c r="B964" s="15"/>
      <c r="E964" s="32"/>
      <c r="F964" s="32"/>
      <c r="G964" s="32"/>
      <c r="H964" s="32"/>
      <c r="I964" s="32"/>
    </row>
    <row r="965" spans="2:9" ht="14.25" customHeight="1" x14ac:dyDescent="0.25">
      <c r="B965" s="15"/>
      <c r="E965" s="32"/>
      <c r="F965" s="32"/>
      <c r="G965" s="32"/>
      <c r="H965" s="32"/>
      <c r="I965" s="32"/>
    </row>
    <row r="966" spans="2:9" ht="14.25" customHeight="1" x14ac:dyDescent="0.25">
      <c r="B966" s="15"/>
      <c r="E966" s="32"/>
      <c r="F966" s="32"/>
      <c r="G966" s="32"/>
      <c r="H966" s="32"/>
      <c r="I966" s="32"/>
    </row>
    <row r="967" spans="2:9" ht="14.25" customHeight="1" x14ac:dyDescent="0.25">
      <c r="B967" s="15"/>
      <c r="E967" s="32"/>
      <c r="F967" s="32"/>
      <c r="G967" s="32"/>
      <c r="H967" s="32"/>
      <c r="I967" s="32"/>
    </row>
    <row r="968" spans="2:9" ht="14.25" customHeight="1" x14ac:dyDescent="0.25">
      <c r="B968" s="15"/>
      <c r="E968" s="32"/>
      <c r="F968" s="32"/>
      <c r="G968" s="32"/>
      <c r="H968" s="32"/>
      <c r="I968" s="32"/>
    </row>
    <row r="969" spans="2:9" ht="14.25" customHeight="1" x14ac:dyDescent="0.25">
      <c r="B969" s="15"/>
      <c r="E969" s="32"/>
      <c r="F969" s="32"/>
      <c r="G969" s="32"/>
      <c r="H969" s="32"/>
      <c r="I969" s="32"/>
    </row>
    <row r="970" spans="2:9" ht="14.25" customHeight="1" x14ac:dyDescent="0.25">
      <c r="B970" s="15"/>
      <c r="E970" s="32"/>
      <c r="F970" s="32"/>
      <c r="G970" s="32"/>
      <c r="H970" s="32"/>
      <c r="I970" s="32"/>
    </row>
    <row r="971" spans="2:9" ht="14.25" customHeight="1" x14ac:dyDescent="0.25">
      <c r="B971" s="15"/>
      <c r="E971" s="32"/>
      <c r="F971" s="32"/>
      <c r="G971" s="32"/>
      <c r="H971" s="32"/>
      <c r="I971" s="32"/>
    </row>
    <row r="972" spans="2:9" ht="14.25" customHeight="1" x14ac:dyDescent="0.25">
      <c r="B972" s="15"/>
      <c r="E972" s="32"/>
      <c r="F972" s="32"/>
      <c r="G972" s="32"/>
      <c r="H972" s="32"/>
      <c r="I972" s="32"/>
    </row>
    <row r="973" spans="2:9" ht="14.25" customHeight="1" x14ac:dyDescent="0.25">
      <c r="B973" s="15"/>
      <c r="E973" s="32"/>
      <c r="F973" s="32"/>
      <c r="G973" s="32"/>
      <c r="H973" s="32"/>
      <c r="I973" s="32"/>
    </row>
    <row r="974" spans="2:9" ht="14.25" customHeight="1" x14ac:dyDescent="0.25">
      <c r="B974" s="15"/>
      <c r="E974" s="32"/>
      <c r="F974" s="32"/>
      <c r="G974" s="32"/>
      <c r="H974" s="32"/>
      <c r="I974" s="32"/>
    </row>
    <row r="975" spans="2:9" ht="14.25" customHeight="1" x14ac:dyDescent="0.25">
      <c r="B975" s="15"/>
      <c r="E975" s="32"/>
      <c r="F975" s="32"/>
      <c r="G975" s="32"/>
      <c r="H975" s="32"/>
      <c r="I975" s="32"/>
    </row>
    <row r="976" spans="2:9" ht="14.25" customHeight="1" x14ac:dyDescent="0.25">
      <c r="B976" s="15"/>
      <c r="E976" s="32"/>
      <c r="F976" s="32"/>
      <c r="G976" s="32"/>
      <c r="H976" s="32"/>
      <c r="I976" s="32"/>
    </row>
    <row r="977" spans="2:9" ht="14.25" customHeight="1" x14ac:dyDescent="0.25">
      <c r="B977" s="15"/>
      <c r="E977" s="32"/>
      <c r="F977" s="32"/>
      <c r="G977" s="32"/>
      <c r="H977" s="32"/>
      <c r="I977" s="32"/>
    </row>
    <row r="978" spans="2:9" ht="14.25" customHeight="1" x14ac:dyDescent="0.25">
      <c r="B978" s="15"/>
      <c r="E978" s="32"/>
      <c r="F978" s="32"/>
      <c r="G978" s="32"/>
      <c r="H978" s="32"/>
      <c r="I978" s="32"/>
    </row>
    <row r="979" spans="2:9" ht="14.25" customHeight="1" x14ac:dyDescent="0.25">
      <c r="B979" s="15"/>
      <c r="E979" s="32"/>
      <c r="F979" s="32"/>
      <c r="G979" s="32"/>
      <c r="H979" s="32"/>
      <c r="I979" s="32"/>
    </row>
    <row r="980" spans="2:9" ht="14.25" customHeight="1" x14ac:dyDescent="0.25">
      <c r="B980" s="15"/>
      <c r="E980" s="32"/>
      <c r="F980" s="32"/>
      <c r="G980" s="32"/>
      <c r="H980" s="32"/>
      <c r="I980" s="32"/>
    </row>
    <row r="981" spans="2:9" ht="14.25" customHeight="1" x14ac:dyDescent="0.25">
      <c r="B981" s="15"/>
      <c r="E981" s="32"/>
      <c r="F981" s="32"/>
      <c r="G981" s="32"/>
      <c r="H981" s="32"/>
      <c r="I981" s="32"/>
    </row>
    <row r="982" spans="2:9" ht="14.25" customHeight="1" x14ac:dyDescent="0.25">
      <c r="B982" s="15"/>
      <c r="E982" s="32"/>
      <c r="F982" s="32"/>
      <c r="G982" s="32"/>
      <c r="H982" s="32"/>
      <c r="I982" s="32"/>
    </row>
    <row r="983" spans="2:9" ht="14.25" customHeight="1" x14ac:dyDescent="0.25">
      <c r="B983" s="15"/>
      <c r="E983" s="32"/>
      <c r="F983" s="32"/>
      <c r="G983" s="32"/>
      <c r="H983" s="32"/>
      <c r="I983" s="32"/>
    </row>
    <row r="984" spans="2:9" ht="14.25" customHeight="1" x14ac:dyDescent="0.25">
      <c r="B984" s="15"/>
      <c r="E984" s="32"/>
      <c r="F984" s="32"/>
      <c r="G984" s="32"/>
      <c r="H984" s="32"/>
      <c r="I984" s="32"/>
    </row>
    <row r="985" spans="2:9" ht="14.25" customHeight="1" x14ac:dyDescent="0.25">
      <c r="B985" s="15"/>
      <c r="E985" s="32"/>
      <c r="F985" s="32"/>
      <c r="G985" s="32"/>
      <c r="H985" s="32"/>
      <c r="I985" s="32"/>
    </row>
    <row r="986" spans="2:9" ht="14.25" customHeight="1" x14ac:dyDescent="0.25">
      <c r="B986" s="15"/>
      <c r="E986" s="32"/>
      <c r="F986" s="32"/>
      <c r="G986" s="32"/>
      <c r="H986" s="32"/>
      <c r="I986" s="32"/>
    </row>
    <row r="987" spans="2:9" ht="14.25" customHeight="1" x14ac:dyDescent="0.25">
      <c r="B987" s="15"/>
      <c r="E987" s="32"/>
      <c r="F987" s="32"/>
      <c r="G987" s="32"/>
      <c r="H987" s="32"/>
      <c r="I987" s="32"/>
    </row>
    <row r="988" spans="2:9" ht="14.25" customHeight="1" x14ac:dyDescent="0.25">
      <c r="B988" s="15"/>
      <c r="E988" s="32"/>
      <c r="F988" s="32"/>
      <c r="G988" s="32"/>
      <c r="H988" s="32"/>
      <c r="I988" s="32"/>
    </row>
    <row r="989" spans="2:9" ht="14.25" customHeight="1" x14ac:dyDescent="0.25">
      <c r="B989" s="15"/>
      <c r="E989" s="32"/>
      <c r="F989" s="32"/>
      <c r="G989" s="32"/>
      <c r="H989" s="32"/>
      <c r="I989" s="32"/>
    </row>
    <row r="990" spans="2:9" ht="14.25" customHeight="1" x14ac:dyDescent="0.25">
      <c r="B990" s="15"/>
      <c r="E990" s="32"/>
      <c r="F990" s="32"/>
      <c r="G990" s="32"/>
      <c r="H990" s="32"/>
      <c r="I990" s="32"/>
    </row>
    <row r="991" spans="2:9" ht="14.25" customHeight="1" x14ac:dyDescent="0.25">
      <c r="B991" s="15"/>
      <c r="E991" s="32"/>
      <c r="F991" s="32"/>
      <c r="G991" s="32"/>
      <c r="H991" s="32"/>
      <c r="I991" s="32"/>
    </row>
    <row r="992" spans="2:9" ht="14.25" customHeight="1" x14ac:dyDescent="0.25">
      <c r="B992" s="15"/>
      <c r="E992" s="32"/>
      <c r="F992" s="32"/>
      <c r="G992" s="32"/>
      <c r="H992" s="32"/>
      <c r="I992" s="32"/>
    </row>
    <row r="993" spans="2:9" ht="14.25" customHeight="1" x14ac:dyDescent="0.25">
      <c r="B993" s="15"/>
      <c r="E993" s="32"/>
      <c r="F993" s="32"/>
      <c r="G993" s="32"/>
      <c r="H993" s="32"/>
      <c r="I993" s="32"/>
    </row>
    <row r="994" spans="2:9" ht="14.25" customHeight="1" x14ac:dyDescent="0.25">
      <c r="B994" s="15"/>
      <c r="E994" s="32"/>
      <c r="F994" s="32"/>
      <c r="G994" s="32"/>
      <c r="H994" s="32"/>
      <c r="I994" s="32"/>
    </row>
    <row r="995" spans="2:9" ht="14.25" customHeight="1" x14ac:dyDescent="0.25">
      <c r="B995" s="15"/>
      <c r="E995" s="32"/>
      <c r="F995" s="32"/>
      <c r="G995" s="32"/>
      <c r="H995" s="32"/>
      <c r="I995" s="32"/>
    </row>
    <row r="996" spans="2:9" ht="14.25" customHeight="1" x14ac:dyDescent="0.25">
      <c r="B996" s="15"/>
      <c r="E996" s="32"/>
      <c r="F996" s="32"/>
      <c r="G996" s="32"/>
      <c r="H996" s="32"/>
      <c r="I996" s="32"/>
    </row>
    <row r="997" spans="2:9" ht="14.25" customHeight="1" x14ac:dyDescent="0.25">
      <c r="B997" s="15"/>
      <c r="E997" s="32"/>
      <c r="F997" s="32"/>
      <c r="G997" s="32"/>
      <c r="H997" s="32"/>
      <c r="I997" s="32"/>
    </row>
    <row r="998" spans="2:9" ht="14.25" customHeight="1" x14ac:dyDescent="0.25">
      <c r="B998" s="15"/>
      <c r="E998" s="32"/>
      <c r="F998" s="32"/>
      <c r="G998" s="32"/>
      <c r="H998" s="32"/>
      <c r="I998" s="32"/>
    </row>
    <row r="999" spans="2:9" ht="14.25" customHeight="1" x14ac:dyDescent="0.25">
      <c r="B999" s="15"/>
      <c r="E999" s="32"/>
      <c r="F999" s="32"/>
      <c r="G999" s="32"/>
      <c r="H999" s="32"/>
      <c r="I999" s="32"/>
    </row>
    <row r="1000" spans="2:9" ht="14.25" customHeight="1" x14ac:dyDescent="0.25">
      <c r="B1000" s="15"/>
      <c r="E1000" s="32"/>
      <c r="F1000" s="32"/>
      <c r="G1000" s="32"/>
      <c r="H1000" s="32"/>
      <c r="I1000" s="32"/>
    </row>
    <row r="1001" spans="2:9" ht="14.25" customHeight="1" x14ac:dyDescent="0.25">
      <c r="B1001" s="15"/>
      <c r="E1001" s="32"/>
      <c r="F1001" s="32"/>
      <c r="G1001" s="32"/>
      <c r="H1001" s="32"/>
      <c r="I1001" s="32"/>
    </row>
    <row r="1002" spans="2:9" ht="14.25" customHeight="1" x14ac:dyDescent="0.25">
      <c r="B1002" s="15"/>
      <c r="E1002" s="32"/>
      <c r="F1002" s="32"/>
      <c r="G1002" s="32"/>
      <c r="H1002" s="32"/>
      <c r="I1002" s="32"/>
    </row>
    <row r="1003" spans="2:9" ht="14.25" customHeight="1" x14ac:dyDescent="0.25">
      <c r="B1003" s="15"/>
      <c r="E1003" s="32"/>
      <c r="F1003" s="32"/>
      <c r="G1003" s="32"/>
      <c r="H1003" s="32"/>
      <c r="I1003" s="32"/>
    </row>
    <row r="1004" spans="2:9" ht="14.25" customHeight="1" x14ac:dyDescent="0.25">
      <c r="B1004" s="15"/>
      <c r="E1004" s="32"/>
      <c r="F1004" s="32"/>
      <c r="G1004" s="32"/>
      <c r="H1004" s="32"/>
      <c r="I1004" s="32"/>
    </row>
    <row r="1005" spans="2:9" ht="14.25" customHeight="1" x14ac:dyDescent="0.25">
      <c r="B1005" s="15"/>
      <c r="E1005" s="32"/>
      <c r="F1005" s="32"/>
      <c r="G1005" s="32"/>
      <c r="H1005" s="32"/>
      <c r="I1005" s="32"/>
    </row>
    <row r="1006" spans="2:9" ht="14.25" customHeight="1" x14ac:dyDescent="0.25">
      <c r="B1006" s="15"/>
      <c r="E1006" s="32"/>
      <c r="F1006" s="32"/>
      <c r="G1006" s="32"/>
      <c r="H1006" s="32"/>
      <c r="I1006" s="32"/>
    </row>
    <row r="1007" spans="2:9" ht="14.25" customHeight="1" x14ac:dyDescent="0.25">
      <c r="B1007" s="15"/>
      <c r="E1007" s="32"/>
      <c r="F1007" s="32"/>
      <c r="G1007" s="32"/>
      <c r="H1007" s="32"/>
      <c r="I1007" s="32"/>
    </row>
    <row r="1008" spans="2:9" ht="14.25" customHeight="1" x14ac:dyDescent="0.25">
      <c r="B1008" s="15"/>
      <c r="E1008" s="32"/>
      <c r="F1008" s="32"/>
      <c r="G1008" s="32"/>
      <c r="H1008" s="32"/>
      <c r="I1008" s="32"/>
    </row>
    <row r="1009" spans="2:9" ht="14.25" customHeight="1" x14ac:dyDescent="0.25">
      <c r="B1009" s="15"/>
      <c r="E1009" s="32"/>
      <c r="F1009" s="32"/>
      <c r="G1009" s="32"/>
      <c r="H1009" s="32"/>
      <c r="I1009" s="32"/>
    </row>
    <row r="1010" spans="2:9" ht="14.25" customHeight="1" x14ac:dyDescent="0.25">
      <c r="B1010" s="15"/>
      <c r="E1010" s="32"/>
      <c r="F1010" s="32"/>
      <c r="G1010" s="32"/>
      <c r="H1010" s="32"/>
      <c r="I1010" s="32"/>
    </row>
    <row r="1011" spans="2:9" ht="14.25" customHeight="1" x14ac:dyDescent="0.25">
      <c r="B1011" s="15"/>
      <c r="E1011" s="32"/>
      <c r="F1011" s="32"/>
      <c r="G1011" s="32"/>
      <c r="H1011" s="32"/>
      <c r="I1011" s="32"/>
    </row>
    <row r="1012" spans="2:9" ht="14.25" customHeight="1" x14ac:dyDescent="0.25">
      <c r="B1012" s="15"/>
      <c r="E1012" s="32"/>
      <c r="F1012" s="32"/>
      <c r="G1012" s="32"/>
      <c r="H1012" s="32"/>
      <c r="I1012" s="32"/>
    </row>
    <row r="1013" spans="2:9" ht="14.25" customHeight="1" x14ac:dyDescent="0.25">
      <c r="B1013" s="15"/>
      <c r="E1013" s="32"/>
      <c r="F1013" s="32"/>
      <c r="G1013" s="32"/>
      <c r="H1013" s="32"/>
      <c r="I1013" s="32"/>
    </row>
    <row r="1014" spans="2:9" ht="14.25" customHeight="1" x14ac:dyDescent="0.25">
      <c r="B1014" s="15"/>
      <c r="E1014" s="32"/>
      <c r="F1014" s="32"/>
      <c r="G1014" s="32"/>
      <c r="H1014" s="32"/>
      <c r="I1014" s="32"/>
    </row>
    <row r="1015" spans="2:9" ht="15" customHeight="1" x14ac:dyDescent="0.25">
      <c r="B1015" s="15"/>
      <c r="E1015" s="32"/>
      <c r="F1015" s="32"/>
      <c r="G1015" s="32"/>
      <c r="H1015" s="32"/>
      <c r="I1015" s="32"/>
    </row>
  </sheetData>
  <sheetProtection algorithmName="SHA-512" hashValue="tYldJunsuV1GXIyU9hfQbwEy2OoqIp7/bvod7m/3Fdb/lyx9MwMhrycOX3KLkMiZlo9h3mt8r0fTq6VYiDpnUw==" saltValue="Xl+lADiOcl8rYI5EfNZrCA==" spinCount="100000" sheet="1" objects="1" scenarios="1"/>
  <mergeCells count="12">
    <mergeCell ref="E42:G42"/>
    <mergeCell ref="E43:G43"/>
    <mergeCell ref="E44:G44"/>
    <mergeCell ref="E14:G14"/>
    <mergeCell ref="E17:G17"/>
    <mergeCell ref="E36:G36"/>
    <mergeCell ref="E20:F20"/>
    <mergeCell ref="E7:F7"/>
    <mergeCell ref="C39:C40"/>
    <mergeCell ref="E39:G39"/>
    <mergeCell ref="E40:G40"/>
    <mergeCell ref="E41:G41"/>
  </mergeCells>
  <conditionalFormatting sqref="G2">
    <cfRule type="cellIs" dxfId="7" priority="10" operator="lessThan">
      <formula>$M$41</formula>
    </cfRule>
  </conditionalFormatting>
  <dataValidations count="10">
    <dataValidation type="decimal" allowBlank="1" showErrorMessage="1" sqref="E11:G11" xr:uid="{00000000-0002-0000-0000-000000000000}">
      <formula1>0</formula1>
      <formula2>999999</formula2>
    </dataValidation>
    <dataValidation type="list" allowBlank="1" showErrorMessage="1" sqref="E7" xr:uid="{00000000-0002-0000-0000-000001000000}">
      <formula1>"straight,slight meander, moderate meander, severe meander"</formula1>
    </dataValidation>
    <dataValidation type="list" allowBlank="1" showErrorMessage="1" sqref="E27" xr:uid="{00000000-0002-0000-0000-000004000000}">
      <formula1>"unknown,Type A,Type B,Type C,Type D,Type E"</formula1>
    </dataValidation>
    <dataValidation type="list" allowBlank="1" showErrorMessage="1" sqref="E17:G17" xr:uid="{6AE9B123-A060-4556-A4EF-97318A4D7937}">
      <formula1>"unknown,excessively drained,somewhat excessively drained,well drained,moderately well drained,somewhat poorly drained,poorly drained,very poorly drained"</formula1>
    </dataValidation>
    <dataValidation type="list" allowBlank="1" showErrorMessage="1" sqref="E14:G14" xr:uid="{8EFB0356-59C8-4FEC-BC4A-1DDED67792E7}">
      <formula1>"unknown,predominately grass,grass with a few woody plants,grass with a lot of woody plants,predominately woody plants (trees)"</formula1>
    </dataValidation>
    <dataValidation type="list" allowBlank="1" showErrorMessage="1" sqref="E36:G36" xr:uid="{B2A62F2D-D420-43D8-83B0-6BB117926368}">
      <formula1>"unknown,vehicle access directly from the road,vehicle access only through cropped area,other options for vehicle access"</formula1>
    </dataValidation>
    <dataValidation type="decimal" allowBlank="1" showInputMessage="1" showErrorMessage="1" sqref="E30" xr:uid="{28737337-5FB7-490E-B6EA-59EF21C931F8}">
      <formula1>0</formula1>
      <formula2>99999</formula2>
    </dataValidation>
    <dataValidation type="list" allowBlank="1" showInputMessage="1" showErrorMessage="1" sqref="E33" xr:uid="{817C5040-4CE7-4BD5-8967-AEDD3D40385A}">
      <formula1>"unknown,yes,no"</formula1>
    </dataValidation>
    <dataValidation type="whole" allowBlank="1" showInputMessage="1" showErrorMessage="1" sqref="G33" xr:uid="{CF704885-BFDE-4567-B25A-E6F5A814B17A}">
      <formula1>0</formula1>
      <formula2>999</formula2>
    </dataValidation>
    <dataValidation type="decimal" allowBlank="1" showInputMessage="1" showErrorMessage="1" sqref="G20" xr:uid="{7023719A-FDA3-4A8E-AAD0-AA2084472DE4}">
      <formula1>0</formula1>
      <formula2>70</formula2>
    </dataValidation>
  </dataValidations>
  <hyperlinks>
    <hyperlink ref="C18" r:id="rId1" xr:uid="{B54C847B-333E-413A-B5D1-3D6A1543206A}"/>
    <hyperlink ref="C21" r:id="rId2" xr:uid="{713153D2-7D92-4E27-A85C-C793F33D24B1}"/>
    <hyperlink ref="C25" r:id="rId3" xr:uid="{76E44FB8-6D0E-4A53-A3BB-3BE22F2D9A8B}"/>
  </hyperlinks>
  <pageMargins left="0.7" right="0.7" top="0.75" bottom="0.75" header="0" footer="0"/>
  <pageSetup orientation="portrait" r:id="rId4"/>
  <drawing r:id="rId5"/>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Z1011"/>
  <sheetViews>
    <sheetView zoomScale="138" zoomScaleNormal="100" workbookViewId="0"/>
  </sheetViews>
  <sheetFormatPr defaultColWidth="14.42578125" defaultRowHeight="15" customHeight="1" x14ac:dyDescent="0.25"/>
  <cols>
    <col min="1" max="1" width="2.42578125" customWidth="1"/>
    <col min="2" max="2" width="4.140625" customWidth="1"/>
    <col min="3" max="3" width="34.28515625" customWidth="1"/>
    <col min="4" max="4" width="2.42578125" customWidth="1"/>
    <col min="5" max="5" width="12.42578125" customWidth="1"/>
    <col min="6" max="6" width="14.140625" customWidth="1"/>
    <col min="7" max="7" width="12.42578125" customWidth="1"/>
    <col min="8" max="8" width="6.140625" customWidth="1"/>
    <col min="9" max="9" width="10.42578125" customWidth="1"/>
    <col min="10" max="26" width="8.7109375" customWidth="1"/>
  </cols>
  <sheetData>
    <row r="1" spans="1:26" ht="14.25" customHeight="1" x14ac:dyDescent="0.25">
      <c r="B1" s="15"/>
      <c r="E1" s="32"/>
      <c r="F1" s="32"/>
      <c r="G1" s="32"/>
      <c r="H1" s="32"/>
      <c r="I1" s="32"/>
    </row>
    <row r="2" spans="1:26" ht="23.25" x14ac:dyDescent="0.35">
      <c r="A2" s="12" t="s">
        <v>60</v>
      </c>
      <c r="B2" s="12"/>
      <c r="C2" s="12"/>
      <c r="D2" s="12"/>
      <c r="E2" s="14"/>
      <c r="F2" s="14"/>
      <c r="G2" s="14"/>
      <c r="H2" s="14"/>
      <c r="I2" s="14"/>
      <c r="J2" s="12"/>
      <c r="K2" s="12"/>
      <c r="L2" s="12"/>
      <c r="M2" s="12"/>
      <c r="N2" s="12"/>
      <c r="O2" s="12"/>
      <c r="P2" s="12"/>
      <c r="Q2" s="12"/>
      <c r="R2" s="12"/>
      <c r="S2" s="12"/>
      <c r="T2" s="12"/>
      <c r="U2" s="12"/>
      <c r="V2" s="12"/>
      <c r="W2" s="12"/>
    </row>
    <row r="3" spans="1:26" ht="14.25" customHeight="1" x14ac:dyDescent="0.25">
      <c r="B3" s="15"/>
      <c r="E3" s="32"/>
      <c r="F3" s="32"/>
      <c r="G3" s="32"/>
      <c r="H3" s="32"/>
      <c r="I3" s="32"/>
    </row>
    <row r="4" spans="1:26" ht="27" customHeight="1" x14ac:dyDescent="0.25">
      <c r="A4" s="37"/>
      <c r="B4" s="30" t="s">
        <v>23</v>
      </c>
      <c r="C4" s="93" t="s">
        <v>24</v>
      </c>
      <c r="D4" s="94"/>
      <c r="E4" s="94"/>
      <c r="F4" s="31"/>
      <c r="G4" s="31"/>
      <c r="H4" s="31"/>
      <c r="I4" s="37"/>
      <c r="J4" s="31"/>
      <c r="K4" s="37"/>
      <c r="L4" s="31"/>
      <c r="M4" s="37"/>
      <c r="N4" s="31"/>
      <c r="O4" s="37"/>
      <c r="P4" s="31"/>
      <c r="Q4" s="37"/>
      <c r="R4" s="31"/>
      <c r="S4" s="37"/>
      <c r="T4" s="31"/>
      <c r="U4" s="37"/>
      <c r="V4" s="31"/>
      <c r="W4" s="37"/>
    </row>
    <row r="5" spans="1:26" ht="14.25" customHeight="1" x14ac:dyDescent="0.25">
      <c r="B5" s="15"/>
      <c r="E5" s="32"/>
      <c r="F5" s="32"/>
      <c r="G5" s="32"/>
      <c r="H5" s="32"/>
      <c r="I5" s="32"/>
    </row>
    <row r="6" spans="1:26" ht="14.25" customHeight="1" x14ac:dyDescent="0.25">
      <c r="B6" s="15"/>
      <c r="C6" s="55" t="s">
        <v>193</v>
      </c>
      <c r="E6" s="32"/>
      <c r="F6" s="32"/>
      <c r="G6" s="32"/>
      <c r="H6" s="32"/>
      <c r="I6" s="32"/>
    </row>
    <row r="7" spans="1:26" ht="14.25" customHeight="1" x14ac:dyDescent="0.25">
      <c r="B7" s="15"/>
      <c r="C7" s="56" t="s">
        <v>194</v>
      </c>
      <c r="E7" s="32"/>
      <c r="F7" s="32"/>
      <c r="G7" s="32"/>
      <c r="H7" s="32"/>
      <c r="I7" s="32"/>
    </row>
    <row r="8" spans="1:26" ht="14.25" customHeight="1" x14ac:dyDescent="0.25">
      <c r="B8" s="15"/>
      <c r="E8" s="32"/>
      <c r="F8" s="32"/>
      <c r="G8" s="32"/>
      <c r="H8" s="32"/>
      <c r="I8" s="32"/>
    </row>
    <row r="9" spans="1:26" ht="14.25" customHeight="1" x14ac:dyDescent="0.25">
      <c r="B9" s="15" t="s">
        <v>25</v>
      </c>
      <c r="C9" t="s">
        <v>26</v>
      </c>
      <c r="E9" s="100" t="s">
        <v>20</v>
      </c>
      <c r="F9" s="98"/>
      <c r="G9" s="99"/>
      <c r="H9" s="17"/>
      <c r="I9" s="32"/>
    </row>
    <row r="10" spans="1:26" ht="14.25" customHeight="1" x14ac:dyDescent="0.25">
      <c r="B10" s="15"/>
      <c r="E10" s="32"/>
      <c r="F10" s="32"/>
      <c r="G10" s="32"/>
      <c r="H10" s="32"/>
      <c r="I10" s="32"/>
    </row>
    <row r="11" spans="1:26" ht="14.25" customHeight="1" x14ac:dyDescent="0.25">
      <c r="B11" s="15"/>
      <c r="E11" s="32"/>
      <c r="F11" s="32"/>
      <c r="G11" s="32"/>
      <c r="H11" s="32"/>
      <c r="I11" s="32"/>
    </row>
    <row r="12" spans="1:26" ht="14.25" customHeight="1" x14ac:dyDescent="0.25">
      <c r="A12" s="38"/>
      <c r="B12" s="39" t="s">
        <v>27</v>
      </c>
      <c r="C12" s="38" t="s">
        <v>28</v>
      </c>
      <c r="D12" s="38"/>
      <c r="E12" s="40" t="s">
        <v>6</v>
      </c>
      <c r="F12" s="40" t="s">
        <v>7</v>
      </c>
      <c r="G12" s="40" t="s">
        <v>8</v>
      </c>
      <c r="H12" s="17"/>
      <c r="I12" s="40"/>
      <c r="J12" s="38"/>
      <c r="K12" s="38"/>
      <c r="L12" s="38"/>
      <c r="M12" s="38"/>
      <c r="N12" s="38"/>
      <c r="O12" s="38"/>
      <c r="P12" s="38"/>
      <c r="Q12" s="38"/>
      <c r="R12" s="38"/>
      <c r="S12" s="38"/>
      <c r="T12" s="38"/>
      <c r="U12" s="38"/>
      <c r="V12" s="38"/>
      <c r="W12" s="38"/>
      <c r="X12" s="38"/>
      <c r="Y12" s="38"/>
      <c r="Z12" s="38"/>
    </row>
    <row r="13" spans="1:26" ht="14.25" customHeight="1" x14ac:dyDescent="0.25">
      <c r="B13" s="15"/>
      <c r="E13" s="4"/>
      <c r="F13" s="4"/>
      <c r="G13" s="4"/>
      <c r="H13" s="32"/>
      <c r="I13" s="32"/>
    </row>
    <row r="14" spans="1:26" ht="14.25" customHeight="1" x14ac:dyDescent="0.25">
      <c r="B14" s="15"/>
      <c r="E14" s="32"/>
      <c r="F14" s="32"/>
      <c r="G14" s="32"/>
      <c r="H14" s="32"/>
      <c r="I14" s="32"/>
    </row>
    <row r="15" spans="1:26" ht="14.25" customHeight="1" x14ac:dyDescent="0.25">
      <c r="B15" s="15"/>
      <c r="E15" s="32"/>
      <c r="F15" s="32"/>
      <c r="G15" s="32"/>
      <c r="H15" s="32"/>
      <c r="I15" s="32"/>
    </row>
    <row r="16" spans="1:26" ht="14.25" customHeight="1" x14ac:dyDescent="0.25">
      <c r="B16" s="15" t="s">
        <v>29</v>
      </c>
      <c r="C16" t="s">
        <v>30</v>
      </c>
      <c r="E16" s="110" t="s">
        <v>45</v>
      </c>
      <c r="F16" s="98"/>
      <c r="G16" s="99"/>
      <c r="H16" s="17" t="s">
        <v>3</v>
      </c>
      <c r="I16" s="32"/>
    </row>
    <row r="17" spans="2:9" ht="14.25" customHeight="1" x14ac:dyDescent="0.25">
      <c r="B17" s="15"/>
      <c r="E17" s="32"/>
      <c r="F17" s="32"/>
      <c r="G17" s="32"/>
      <c r="H17" s="32"/>
      <c r="I17" s="32"/>
    </row>
    <row r="18" spans="2:9" ht="14.25" customHeight="1" x14ac:dyDescent="0.25">
      <c r="B18" s="15" t="s">
        <v>31</v>
      </c>
      <c r="C18" t="s">
        <v>32</v>
      </c>
      <c r="E18" s="2" t="s">
        <v>119</v>
      </c>
      <c r="F18" s="32"/>
      <c r="G18" s="32"/>
      <c r="H18" s="17" t="s">
        <v>3</v>
      </c>
      <c r="I18" s="32"/>
    </row>
    <row r="19" spans="2:9" ht="14.25" customHeight="1" x14ac:dyDescent="0.25">
      <c r="B19" s="15"/>
      <c r="E19" s="41"/>
      <c r="F19" s="32"/>
      <c r="G19" s="32"/>
      <c r="H19" s="17"/>
      <c r="I19" s="32"/>
    </row>
    <row r="20" spans="2:9" ht="14.25" customHeight="1" x14ac:dyDescent="0.25">
      <c r="B20" s="15" t="s">
        <v>34</v>
      </c>
      <c r="C20" s="112" t="s">
        <v>53</v>
      </c>
      <c r="E20" s="46"/>
      <c r="F20" s="42" t="s">
        <v>52</v>
      </c>
      <c r="G20" s="32"/>
      <c r="H20" s="17" t="s">
        <v>3</v>
      </c>
      <c r="I20" s="32"/>
    </row>
    <row r="21" spans="2:9" ht="14.25" customHeight="1" x14ac:dyDescent="0.25">
      <c r="B21" s="15"/>
      <c r="C21" s="112"/>
      <c r="E21" s="41"/>
      <c r="F21" s="32"/>
      <c r="G21" s="32"/>
      <c r="H21" s="17"/>
      <c r="I21" s="32"/>
    </row>
    <row r="22" spans="2:9" ht="14.25" customHeight="1" x14ac:dyDescent="0.25">
      <c r="B22" s="15"/>
      <c r="C22" s="43"/>
      <c r="E22" s="41"/>
      <c r="F22" s="32"/>
      <c r="G22" s="32"/>
      <c r="H22" s="17"/>
      <c r="I22" s="32"/>
    </row>
    <row r="23" spans="2:9" ht="14.25" customHeight="1" x14ac:dyDescent="0.25">
      <c r="B23" s="15" t="s">
        <v>39</v>
      </c>
      <c r="C23" s="43" t="s">
        <v>131</v>
      </c>
      <c r="E23" s="45" t="s">
        <v>110</v>
      </c>
      <c r="F23" s="42" t="s">
        <v>50</v>
      </c>
      <c r="G23" s="5"/>
      <c r="H23" s="17" t="s">
        <v>3</v>
      </c>
      <c r="I23" s="32"/>
    </row>
    <row r="24" spans="2:9" ht="14.25" customHeight="1" x14ac:dyDescent="0.25">
      <c r="B24" s="15"/>
      <c r="C24" s="43"/>
      <c r="E24" s="41"/>
      <c r="F24" s="32"/>
      <c r="G24" s="32"/>
      <c r="H24" s="17"/>
      <c r="I24" s="32"/>
    </row>
    <row r="25" spans="2:9" ht="14.25" customHeight="1" x14ac:dyDescent="0.25">
      <c r="B25" s="15" t="s">
        <v>40</v>
      </c>
      <c r="C25" s="43" t="s">
        <v>132</v>
      </c>
      <c r="E25" s="113" t="s">
        <v>110</v>
      </c>
      <c r="F25" s="113"/>
      <c r="G25" s="113"/>
      <c r="H25" s="17" t="s">
        <v>3</v>
      </c>
      <c r="I25" s="32"/>
    </row>
    <row r="26" spans="2:9" ht="14.25" customHeight="1" x14ac:dyDescent="0.25">
      <c r="B26" s="15"/>
      <c r="E26" s="32"/>
      <c r="F26" s="32"/>
      <c r="G26" s="32"/>
      <c r="H26" s="32"/>
      <c r="I26" s="32"/>
    </row>
    <row r="27" spans="2:9" ht="14.25" customHeight="1" x14ac:dyDescent="0.25">
      <c r="B27" s="15" t="s">
        <v>150</v>
      </c>
      <c r="C27" t="s">
        <v>35</v>
      </c>
      <c r="E27" s="111" t="s">
        <v>36</v>
      </c>
      <c r="F27" s="94"/>
      <c r="G27" s="4"/>
      <c r="H27" s="17" t="s">
        <v>3</v>
      </c>
      <c r="I27" s="32"/>
    </row>
    <row r="28" spans="2:9" ht="14.25" customHeight="1" x14ac:dyDescent="0.25">
      <c r="B28" s="15"/>
      <c r="E28" s="104" t="s">
        <v>37</v>
      </c>
      <c r="F28" s="111"/>
      <c r="G28" s="1" t="s">
        <v>38</v>
      </c>
      <c r="H28" s="17" t="s">
        <v>3</v>
      </c>
      <c r="I28" s="32"/>
    </row>
    <row r="29" spans="2:9" ht="14.25" customHeight="1" x14ac:dyDescent="0.25">
      <c r="B29" s="15"/>
      <c r="E29" s="104"/>
      <c r="F29" s="94"/>
      <c r="G29" s="32"/>
      <c r="H29" s="32"/>
      <c r="I29" s="32"/>
    </row>
    <row r="30" spans="2:9" ht="14.25" customHeight="1" x14ac:dyDescent="0.25">
      <c r="B30" s="15" t="s">
        <v>151</v>
      </c>
      <c r="C30" s="34" t="s">
        <v>191</v>
      </c>
      <c r="D30" s="40">
        <v>1</v>
      </c>
      <c r="E30" s="95"/>
      <c r="F30" s="96"/>
      <c r="G30" s="96"/>
      <c r="H30" s="17"/>
      <c r="I30" s="32"/>
    </row>
    <row r="31" spans="2:9" ht="14.25" customHeight="1" x14ac:dyDescent="0.25">
      <c r="B31" s="15"/>
      <c r="D31" s="40">
        <v>2</v>
      </c>
      <c r="E31" s="95"/>
      <c r="F31" s="96"/>
      <c r="G31" s="96"/>
      <c r="H31" s="32"/>
      <c r="I31" s="32"/>
    </row>
    <row r="32" spans="2:9" ht="14.25" customHeight="1" x14ac:dyDescent="0.25">
      <c r="B32" s="15"/>
      <c r="D32" s="32">
        <v>3</v>
      </c>
      <c r="E32" s="95"/>
      <c r="F32" s="96"/>
      <c r="G32" s="96"/>
      <c r="H32" s="32"/>
      <c r="I32" s="32"/>
    </row>
    <row r="33" spans="2:10" ht="14.25" customHeight="1" x14ac:dyDescent="0.25">
      <c r="B33" s="15"/>
      <c r="D33" s="32">
        <v>4</v>
      </c>
      <c r="E33" s="95"/>
      <c r="F33" s="96"/>
      <c r="G33" s="96"/>
      <c r="H33" s="32"/>
      <c r="I33" s="32"/>
    </row>
    <row r="34" spans="2:10" ht="14.25" customHeight="1" x14ac:dyDescent="0.25">
      <c r="B34" s="15"/>
      <c r="D34" s="32">
        <v>5</v>
      </c>
      <c r="E34" s="95"/>
      <c r="F34" s="96"/>
      <c r="G34" s="96"/>
      <c r="H34" s="32"/>
      <c r="I34" s="32"/>
    </row>
    <row r="35" spans="2:10" ht="14.25" customHeight="1" x14ac:dyDescent="0.25">
      <c r="B35" s="15"/>
      <c r="D35" s="32">
        <v>6</v>
      </c>
      <c r="E35" s="95"/>
      <c r="F35" s="96"/>
      <c r="G35" s="96"/>
      <c r="H35" s="32"/>
      <c r="I35" s="32"/>
    </row>
    <row r="36" spans="2:10" ht="14.25" customHeight="1" x14ac:dyDescent="0.25">
      <c r="B36" s="15"/>
      <c r="E36" s="32"/>
      <c r="F36" s="32"/>
      <c r="G36" s="32"/>
      <c r="H36" s="32"/>
      <c r="I36" s="32"/>
    </row>
    <row r="37" spans="2:10" ht="14.25" customHeight="1" x14ac:dyDescent="0.25">
      <c r="B37" s="15" t="s">
        <v>152</v>
      </c>
      <c r="C37" t="s">
        <v>41</v>
      </c>
      <c r="D37" s="44">
        <v>1</v>
      </c>
      <c r="E37" s="109" t="s">
        <v>43</v>
      </c>
      <c r="F37" s="109"/>
      <c r="G37" s="5">
        <v>1</v>
      </c>
      <c r="H37" s="17" t="s">
        <v>3</v>
      </c>
      <c r="I37" s="32"/>
      <c r="J37" s="18"/>
    </row>
    <row r="38" spans="2:10" ht="14.25" customHeight="1" x14ac:dyDescent="0.25">
      <c r="B38" s="15"/>
      <c r="D38" s="44">
        <v>2</v>
      </c>
      <c r="E38" s="101" t="s">
        <v>129</v>
      </c>
      <c r="F38" s="109"/>
      <c r="G38" s="5">
        <v>8</v>
      </c>
      <c r="H38" s="17"/>
      <c r="I38" s="32"/>
      <c r="J38" s="18"/>
    </row>
    <row r="39" spans="2:10" ht="14.25" customHeight="1" x14ac:dyDescent="0.25">
      <c r="B39" s="15"/>
      <c r="D39" s="44">
        <v>3</v>
      </c>
      <c r="E39" s="101" t="s">
        <v>130</v>
      </c>
      <c r="F39" s="109"/>
      <c r="G39" s="5">
        <v>8</v>
      </c>
      <c r="H39" s="17"/>
      <c r="I39" s="32"/>
      <c r="J39" s="18"/>
    </row>
    <row r="40" spans="2:10" ht="14.25" customHeight="1" x14ac:dyDescent="0.25">
      <c r="B40" s="15"/>
      <c r="D40" s="44">
        <v>4</v>
      </c>
      <c r="E40" s="107" t="s">
        <v>128</v>
      </c>
      <c r="F40" s="108"/>
      <c r="G40" s="108"/>
      <c r="H40" s="17"/>
      <c r="I40" s="32"/>
      <c r="J40" s="18"/>
    </row>
    <row r="41" spans="2:10" ht="14.25" customHeight="1" x14ac:dyDescent="0.25">
      <c r="B41" s="15"/>
      <c r="D41" s="105">
        <v>5</v>
      </c>
      <c r="E41" s="107" t="s">
        <v>127</v>
      </c>
      <c r="F41" s="107"/>
      <c r="G41" s="107"/>
      <c r="H41" s="17"/>
      <c r="I41" s="32"/>
      <c r="J41" s="18"/>
    </row>
    <row r="42" spans="2:10" ht="14.25" customHeight="1" x14ac:dyDescent="0.25">
      <c r="B42" s="15"/>
      <c r="D42" s="106"/>
      <c r="E42" s="107"/>
      <c r="F42" s="107"/>
      <c r="G42" s="107"/>
      <c r="H42" s="32"/>
      <c r="I42" s="32"/>
    </row>
    <row r="43" spans="2:10" ht="14.25" customHeight="1" x14ac:dyDescent="0.25">
      <c r="B43" s="15"/>
      <c r="E43" s="32"/>
      <c r="F43" s="32"/>
      <c r="G43" s="32"/>
      <c r="H43" s="32"/>
      <c r="I43" s="32"/>
    </row>
    <row r="44" spans="2:10" ht="14.25" customHeight="1" x14ac:dyDescent="0.25">
      <c r="B44" s="15" t="s">
        <v>257</v>
      </c>
      <c r="C44" s="102" t="s">
        <v>258</v>
      </c>
      <c r="D44" s="103"/>
      <c r="E44" s="103"/>
      <c r="F44" s="103"/>
      <c r="G44" s="103"/>
      <c r="H44" s="32"/>
      <c r="I44" s="32"/>
    </row>
    <row r="45" spans="2:10" ht="14.25" customHeight="1" x14ac:dyDescent="0.25">
      <c r="B45" s="15"/>
      <c r="C45" s="103"/>
      <c r="D45" s="103"/>
      <c r="E45" s="103"/>
      <c r="F45" s="103"/>
      <c r="G45" s="103"/>
      <c r="H45" s="32"/>
      <c r="I45" s="32"/>
    </row>
    <row r="46" spans="2:10" ht="14.25" customHeight="1" x14ac:dyDescent="0.25">
      <c r="B46" s="15"/>
      <c r="C46" s="103"/>
      <c r="D46" s="103"/>
      <c r="E46" s="103"/>
      <c r="F46" s="103"/>
      <c r="G46" s="103"/>
      <c r="H46" s="32"/>
      <c r="I46" s="32"/>
    </row>
    <row r="47" spans="2:10" ht="14.25" customHeight="1" x14ac:dyDescent="0.25">
      <c r="B47" s="15"/>
      <c r="E47" s="32"/>
      <c r="F47" s="32"/>
      <c r="G47" s="32"/>
      <c r="H47" s="32"/>
      <c r="I47" s="32"/>
    </row>
    <row r="48" spans="2:10" ht="14.25" customHeight="1" x14ac:dyDescent="0.25">
      <c r="B48" s="15"/>
      <c r="E48" s="32"/>
      <c r="F48" s="32"/>
      <c r="G48" s="32"/>
      <c r="H48" s="32"/>
      <c r="I48" s="32"/>
    </row>
    <row r="49" spans="2:9" ht="14.25" customHeight="1" x14ac:dyDescent="0.25">
      <c r="B49" s="15"/>
      <c r="E49" s="32"/>
      <c r="F49" s="32"/>
      <c r="G49" s="32"/>
      <c r="H49" s="32"/>
      <c r="I49" s="32"/>
    </row>
    <row r="50" spans="2:9" ht="14.25" customHeight="1" x14ac:dyDescent="0.25">
      <c r="B50" s="15"/>
      <c r="E50" s="32"/>
      <c r="F50" s="32"/>
      <c r="G50" s="32"/>
      <c r="H50" s="32"/>
      <c r="I50" s="32"/>
    </row>
    <row r="51" spans="2:9" ht="14.25" customHeight="1" x14ac:dyDescent="0.25">
      <c r="B51" s="15"/>
      <c r="E51" s="32"/>
      <c r="F51" s="32"/>
      <c r="G51" s="32"/>
      <c r="H51" s="32"/>
      <c r="I51" s="32"/>
    </row>
    <row r="52" spans="2:9" ht="14.25" customHeight="1" x14ac:dyDescent="0.25">
      <c r="B52" s="15"/>
      <c r="E52" s="32"/>
      <c r="F52" s="32"/>
      <c r="G52" s="32"/>
      <c r="H52" s="32"/>
      <c r="I52" s="32"/>
    </row>
    <row r="53" spans="2:9" ht="14.25" customHeight="1" x14ac:dyDescent="0.25">
      <c r="B53" s="15"/>
      <c r="E53" s="32"/>
      <c r="F53" s="32"/>
      <c r="G53" s="32"/>
      <c r="H53" s="32"/>
      <c r="I53" s="32"/>
    </row>
    <row r="54" spans="2:9" ht="14.25" customHeight="1" x14ac:dyDescent="0.25">
      <c r="B54" s="15"/>
      <c r="E54" s="32"/>
      <c r="F54" s="32"/>
      <c r="G54" s="32"/>
      <c r="H54" s="32"/>
      <c r="I54" s="32"/>
    </row>
    <row r="55" spans="2:9" ht="14.25" customHeight="1" x14ac:dyDescent="0.25">
      <c r="B55" s="15"/>
      <c r="E55" s="32"/>
      <c r="F55" s="32"/>
      <c r="G55" s="32"/>
      <c r="H55" s="32"/>
      <c r="I55" s="32"/>
    </row>
    <row r="56" spans="2:9" ht="14.25" customHeight="1" x14ac:dyDescent="0.25">
      <c r="B56" s="15"/>
      <c r="E56" s="32"/>
      <c r="F56" s="32"/>
      <c r="G56" s="32"/>
      <c r="H56" s="32"/>
      <c r="I56" s="32"/>
    </row>
    <row r="57" spans="2:9" ht="14.25" customHeight="1" x14ac:dyDescent="0.25">
      <c r="B57" s="15"/>
      <c r="E57" s="32"/>
      <c r="F57" s="32"/>
      <c r="G57" s="32"/>
      <c r="H57" s="32"/>
      <c r="I57" s="32"/>
    </row>
    <row r="58" spans="2:9" ht="14.25" customHeight="1" x14ac:dyDescent="0.25">
      <c r="B58" s="15"/>
      <c r="E58" s="32"/>
      <c r="F58" s="32"/>
      <c r="G58" s="32"/>
      <c r="H58" s="32"/>
      <c r="I58" s="32"/>
    </row>
    <row r="59" spans="2:9" ht="14.25" customHeight="1" x14ac:dyDescent="0.25">
      <c r="B59" s="15"/>
      <c r="E59" s="32"/>
      <c r="F59" s="32"/>
      <c r="G59" s="32"/>
      <c r="H59" s="32"/>
      <c r="I59" s="32"/>
    </row>
    <row r="60" spans="2:9" ht="14.25" customHeight="1" x14ac:dyDescent="0.25">
      <c r="B60" s="15"/>
      <c r="E60" s="32"/>
      <c r="F60" s="32"/>
      <c r="G60" s="32"/>
      <c r="H60" s="32"/>
      <c r="I60" s="32"/>
    </row>
    <row r="61" spans="2:9" ht="14.25" customHeight="1" x14ac:dyDescent="0.25">
      <c r="B61" s="15"/>
      <c r="E61" s="32"/>
      <c r="F61" s="32"/>
      <c r="G61" s="32"/>
      <c r="H61" s="32"/>
      <c r="I61" s="32"/>
    </row>
    <row r="62" spans="2:9" ht="14.25" customHeight="1" x14ac:dyDescent="0.25">
      <c r="B62" s="15"/>
      <c r="E62" s="32"/>
      <c r="F62" s="32"/>
      <c r="G62" s="32"/>
      <c r="H62" s="32"/>
      <c r="I62" s="32"/>
    </row>
    <row r="63" spans="2:9" ht="14.25" customHeight="1" x14ac:dyDescent="0.25">
      <c r="B63" s="15"/>
      <c r="E63" s="32"/>
      <c r="F63" s="32"/>
      <c r="G63" s="32"/>
      <c r="H63" s="32"/>
      <c r="I63" s="32"/>
    </row>
    <row r="64" spans="2:9" ht="14.25" customHeight="1" x14ac:dyDescent="0.25">
      <c r="B64" s="15"/>
      <c r="E64" s="32"/>
      <c r="F64" s="32"/>
      <c r="G64" s="32"/>
      <c r="H64" s="32"/>
      <c r="I64" s="32"/>
    </row>
    <row r="65" spans="2:9" ht="14.25" customHeight="1" x14ac:dyDescent="0.25">
      <c r="B65" s="15"/>
      <c r="E65" s="32"/>
      <c r="F65" s="32"/>
      <c r="G65" s="32"/>
      <c r="H65" s="32"/>
      <c r="I65" s="32"/>
    </row>
    <row r="66" spans="2:9" ht="14.25" customHeight="1" x14ac:dyDescent="0.25">
      <c r="B66" s="15"/>
      <c r="E66" s="32"/>
      <c r="F66" s="32"/>
      <c r="G66" s="32"/>
      <c r="H66" s="32"/>
      <c r="I66" s="32"/>
    </row>
    <row r="67" spans="2:9" ht="14.25" customHeight="1" x14ac:dyDescent="0.25">
      <c r="B67" s="15"/>
      <c r="E67" s="32"/>
      <c r="F67" s="32"/>
      <c r="G67" s="32"/>
      <c r="H67" s="32"/>
      <c r="I67" s="32"/>
    </row>
    <row r="68" spans="2:9" ht="14.25" customHeight="1" x14ac:dyDescent="0.25">
      <c r="B68" s="15"/>
      <c r="E68" s="32"/>
      <c r="F68" s="32"/>
      <c r="G68" s="32"/>
      <c r="H68" s="32"/>
      <c r="I68" s="32"/>
    </row>
    <row r="69" spans="2:9" ht="14.25" customHeight="1" x14ac:dyDescent="0.25">
      <c r="B69" s="15"/>
      <c r="E69" s="32"/>
      <c r="F69" s="32"/>
      <c r="G69" s="32"/>
      <c r="H69" s="32"/>
      <c r="I69" s="32"/>
    </row>
    <row r="70" spans="2:9" ht="14.25" customHeight="1" x14ac:dyDescent="0.25">
      <c r="B70" s="15"/>
      <c r="E70" s="32"/>
      <c r="F70" s="32"/>
      <c r="G70" s="32"/>
      <c r="H70" s="32"/>
      <c r="I70" s="32"/>
    </row>
    <row r="71" spans="2:9" ht="14.25" customHeight="1" x14ac:dyDescent="0.25">
      <c r="B71" s="15"/>
      <c r="E71" s="32"/>
      <c r="F71" s="32"/>
      <c r="G71" s="32"/>
      <c r="H71" s="32"/>
      <c r="I71" s="32"/>
    </row>
    <row r="72" spans="2:9" ht="14.25" customHeight="1" x14ac:dyDescent="0.25">
      <c r="B72" s="15"/>
      <c r="E72" s="32"/>
      <c r="F72" s="32"/>
      <c r="G72" s="32"/>
      <c r="H72" s="32"/>
      <c r="I72" s="32"/>
    </row>
    <row r="73" spans="2:9" ht="14.25" customHeight="1" x14ac:dyDescent="0.25">
      <c r="B73" s="15"/>
      <c r="E73" s="32"/>
      <c r="F73" s="32"/>
      <c r="G73" s="32"/>
      <c r="H73" s="32"/>
      <c r="I73" s="32"/>
    </row>
    <row r="74" spans="2:9" ht="14.25" customHeight="1" x14ac:dyDescent="0.25">
      <c r="B74" s="15"/>
      <c r="E74" s="32"/>
      <c r="F74" s="32"/>
      <c r="G74" s="32"/>
      <c r="H74" s="32"/>
      <c r="I74" s="32"/>
    </row>
    <row r="75" spans="2:9" ht="14.25" customHeight="1" x14ac:dyDescent="0.25">
      <c r="B75" s="15"/>
      <c r="E75" s="32"/>
      <c r="F75" s="32"/>
      <c r="G75" s="32"/>
      <c r="H75" s="32"/>
      <c r="I75" s="32"/>
    </row>
    <row r="76" spans="2:9" ht="14.25" customHeight="1" x14ac:dyDescent="0.25">
      <c r="B76" s="15"/>
      <c r="E76" s="32"/>
      <c r="F76" s="32"/>
      <c r="G76" s="32"/>
      <c r="H76" s="32"/>
      <c r="I76" s="32"/>
    </row>
    <row r="77" spans="2:9" ht="14.25" customHeight="1" x14ac:dyDescent="0.25">
      <c r="B77" s="15"/>
      <c r="E77" s="32"/>
      <c r="F77" s="32"/>
      <c r="G77" s="32"/>
      <c r="H77" s="32"/>
      <c r="I77" s="32"/>
    </row>
    <row r="78" spans="2:9" ht="14.25" customHeight="1" x14ac:dyDescent="0.25">
      <c r="B78" s="15"/>
      <c r="E78" s="32"/>
      <c r="F78" s="32"/>
      <c r="G78" s="32"/>
      <c r="H78" s="32"/>
      <c r="I78" s="32"/>
    </row>
    <row r="79" spans="2:9" ht="14.25" customHeight="1" x14ac:dyDescent="0.25">
      <c r="B79" s="15"/>
      <c r="E79" s="32"/>
      <c r="F79" s="32"/>
      <c r="G79" s="32"/>
      <c r="H79" s="32"/>
      <c r="I79" s="32"/>
    </row>
    <row r="80" spans="2:9" ht="14.25" customHeight="1" x14ac:dyDescent="0.25">
      <c r="B80" s="15"/>
      <c r="E80" s="32"/>
      <c r="F80" s="32"/>
      <c r="G80" s="32"/>
      <c r="H80" s="32"/>
      <c r="I80" s="32"/>
    </row>
    <row r="81" spans="2:9" ht="14.25" customHeight="1" x14ac:dyDescent="0.25">
      <c r="B81" s="15"/>
      <c r="E81" s="32"/>
      <c r="F81" s="32"/>
      <c r="G81" s="32"/>
      <c r="H81" s="32"/>
      <c r="I81" s="32"/>
    </row>
    <row r="82" spans="2:9" ht="14.25" customHeight="1" x14ac:dyDescent="0.25">
      <c r="B82" s="15"/>
      <c r="E82" s="32"/>
      <c r="F82" s="32"/>
      <c r="G82" s="32"/>
      <c r="H82" s="32"/>
      <c r="I82" s="32"/>
    </row>
    <row r="83" spans="2:9" ht="14.25" customHeight="1" x14ac:dyDescent="0.25">
      <c r="B83" s="15"/>
      <c r="E83" s="32"/>
      <c r="F83" s="32"/>
      <c r="G83" s="32"/>
      <c r="H83" s="32"/>
      <c r="I83" s="32"/>
    </row>
    <row r="84" spans="2:9" ht="14.25" customHeight="1" x14ac:dyDescent="0.25">
      <c r="B84" s="15"/>
      <c r="E84" s="32"/>
      <c r="F84" s="32"/>
      <c r="G84" s="32"/>
      <c r="H84" s="32"/>
      <c r="I84" s="32"/>
    </row>
    <row r="85" spans="2:9" ht="14.25" customHeight="1" x14ac:dyDescent="0.25">
      <c r="B85" s="15"/>
      <c r="E85" s="32"/>
      <c r="F85" s="32"/>
      <c r="G85" s="32"/>
      <c r="H85" s="32"/>
      <c r="I85" s="32"/>
    </row>
    <row r="86" spans="2:9" ht="14.25" customHeight="1" x14ac:dyDescent="0.25">
      <c r="B86" s="15"/>
      <c r="E86" s="32"/>
      <c r="F86" s="32"/>
      <c r="G86" s="32"/>
      <c r="H86" s="32"/>
      <c r="I86" s="32"/>
    </row>
    <row r="87" spans="2:9" ht="14.25" customHeight="1" x14ac:dyDescent="0.25">
      <c r="B87" s="15"/>
      <c r="E87" s="32"/>
      <c r="F87" s="32"/>
      <c r="G87" s="32"/>
      <c r="H87" s="32"/>
      <c r="I87" s="32"/>
    </row>
    <row r="88" spans="2:9" ht="14.25" customHeight="1" x14ac:dyDescent="0.25">
      <c r="B88" s="15"/>
      <c r="E88" s="32"/>
      <c r="F88" s="32"/>
      <c r="G88" s="32"/>
      <c r="H88" s="32"/>
      <c r="I88" s="32"/>
    </row>
    <row r="89" spans="2:9" ht="14.25" customHeight="1" x14ac:dyDescent="0.25">
      <c r="B89" s="15"/>
      <c r="E89" s="32"/>
      <c r="F89" s="32"/>
      <c r="G89" s="32"/>
      <c r="H89" s="32"/>
      <c r="I89" s="32"/>
    </row>
    <row r="90" spans="2:9" ht="14.25" customHeight="1" x14ac:dyDescent="0.25">
      <c r="B90" s="15"/>
      <c r="E90" s="32"/>
      <c r="F90" s="32"/>
      <c r="G90" s="32"/>
      <c r="H90" s="32"/>
      <c r="I90" s="32"/>
    </row>
    <row r="91" spans="2:9" ht="14.25" customHeight="1" x14ac:dyDescent="0.25">
      <c r="B91" s="15"/>
      <c r="E91" s="32"/>
      <c r="F91" s="32"/>
      <c r="G91" s="32"/>
      <c r="H91" s="32"/>
      <c r="I91" s="32"/>
    </row>
    <row r="92" spans="2:9" ht="14.25" customHeight="1" x14ac:dyDescent="0.25">
      <c r="B92" s="15"/>
      <c r="E92" s="32"/>
      <c r="F92" s="32"/>
      <c r="G92" s="32"/>
      <c r="H92" s="32"/>
      <c r="I92" s="32"/>
    </row>
    <row r="93" spans="2:9" ht="14.25" customHeight="1" x14ac:dyDescent="0.25">
      <c r="B93" s="15"/>
      <c r="E93" s="32"/>
      <c r="F93" s="32"/>
      <c r="G93" s="32"/>
      <c r="H93" s="32"/>
      <c r="I93" s="32"/>
    </row>
    <row r="94" spans="2:9" ht="14.25" customHeight="1" x14ac:dyDescent="0.25">
      <c r="B94" s="15"/>
      <c r="E94" s="32"/>
      <c r="F94" s="32"/>
      <c r="G94" s="32"/>
      <c r="H94" s="32"/>
      <c r="I94" s="32"/>
    </row>
    <row r="95" spans="2:9" ht="14.25" customHeight="1" x14ac:dyDescent="0.25">
      <c r="B95" s="15"/>
      <c r="E95" s="32"/>
      <c r="F95" s="32"/>
      <c r="G95" s="32"/>
      <c r="H95" s="32"/>
      <c r="I95" s="32"/>
    </row>
    <row r="96" spans="2:9" ht="14.25" customHeight="1" x14ac:dyDescent="0.25">
      <c r="B96" s="15"/>
      <c r="E96" s="32"/>
      <c r="F96" s="32"/>
      <c r="G96" s="32"/>
      <c r="H96" s="32"/>
      <c r="I96" s="32"/>
    </row>
    <row r="97" spans="2:9" ht="14.25" customHeight="1" x14ac:dyDescent="0.25">
      <c r="B97" s="15"/>
      <c r="E97" s="32"/>
      <c r="F97" s="32"/>
      <c r="G97" s="32"/>
      <c r="H97" s="32"/>
      <c r="I97" s="32"/>
    </row>
    <row r="98" spans="2:9" ht="14.25" customHeight="1" x14ac:dyDescent="0.25">
      <c r="B98" s="15"/>
      <c r="E98" s="32"/>
      <c r="F98" s="32"/>
      <c r="G98" s="32"/>
      <c r="H98" s="32"/>
      <c r="I98" s="32"/>
    </row>
    <row r="99" spans="2:9" ht="14.25" customHeight="1" x14ac:dyDescent="0.25">
      <c r="B99" s="15"/>
      <c r="E99" s="32"/>
      <c r="F99" s="32"/>
      <c r="G99" s="32"/>
      <c r="H99" s="32"/>
      <c r="I99" s="32"/>
    </row>
    <row r="100" spans="2:9" ht="14.25" customHeight="1" x14ac:dyDescent="0.25">
      <c r="B100" s="15"/>
      <c r="E100" s="32"/>
      <c r="F100" s="32"/>
      <c r="G100" s="32"/>
      <c r="H100" s="32"/>
      <c r="I100" s="32"/>
    </row>
    <row r="101" spans="2:9" ht="14.25" customHeight="1" x14ac:dyDescent="0.25">
      <c r="B101" s="15"/>
      <c r="E101" s="32"/>
      <c r="F101" s="32"/>
      <c r="G101" s="32"/>
      <c r="H101" s="32"/>
      <c r="I101" s="32"/>
    </row>
    <row r="102" spans="2:9" ht="14.25" customHeight="1" x14ac:dyDescent="0.25">
      <c r="B102" s="15"/>
      <c r="E102" s="32"/>
      <c r="F102" s="32"/>
      <c r="G102" s="32"/>
      <c r="H102" s="32"/>
      <c r="I102" s="32"/>
    </row>
    <row r="103" spans="2:9" ht="14.25" customHeight="1" x14ac:dyDescent="0.25">
      <c r="B103" s="15"/>
      <c r="E103" s="32"/>
      <c r="F103" s="32"/>
      <c r="G103" s="32"/>
      <c r="H103" s="32"/>
      <c r="I103" s="32"/>
    </row>
    <row r="104" spans="2:9" ht="14.25" customHeight="1" x14ac:dyDescent="0.25">
      <c r="B104" s="15"/>
      <c r="E104" s="32"/>
      <c r="F104" s="32"/>
      <c r="G104" s="32"/>
      <c r="H104" s="32"/>
      <c r="I104" s="32"/>
    </row>
    <row r="105" spans="2:9" ht="14.25" customHeight="1" x14ac:dyDescent="0.25">
      <c r="B105" s="15"/>
      <c r="E105" s="32"/>
      <c r="F105" s="32"/>
      <c r="G105" s="32"/>
      <c r="H105" s="32"/>
      <c r="I105" s="32"/>
    </row>
    <row r="106" spans="2:9" ht="14.25" customHeight="1" x14ac:dyDescent="0.25">
      <c r="B106" s="15"/>
      <c r="E106" s="32"/>
      <c r="F106" s="32"/>
      <c r="G106" s="32"/>
      <c r="H106" s="32"/>
      <c r="I106" s="32"/>
    </row>
    <row r="107" spans="2:9" ht="14.25" customHeight="1" x14ac:dyDescent="0.25">
      <c r="B107" s="15"/>
      <c r="E107" s="32"/>
      <c r="F107" s="32"/>
      <c r="G107" s="32"/>
      <c r="H107" s="32"/>
      <c r="I107" s="32"/>
    </row>
    <row r="108" spans="2:9" ht="14.25" customHeight="1" x14ac:dyDescent="0.25">
      <c r="B108" s="15"/>
      <c r="E108" s="32"/>
      <c r="F108" s="32"/>
      <c r="G108" s="32"/>
      <c r="H108" s="32"/>
      <c r="I108" s="32"/>
    </row>
    <row r="109" spans="2:9" ht="14.25" customHeight="1" x14ac:dyDescent="0.25">
      <c r="B109" s="15"/>
      <c r="E109" s="32"/>
      <c r="F109" s="32"/>
      <c r="G109" s="32"/>
      <c r="H109" s="32"/>
      <c r="I109" s="32"/>
    </row>
    <row r="110" spans="2:9" ht="14.25" customHeight="1" x14ac:dyDescent="0.25">
      <c r="B110" s="15"/>
      <c r="E110" s="32"/>
      <c r="F110" s="32"/>
      <c r="G110" s="32"/>
      <c r="H110" s="32"/>
      <c r="I110" s="32"/>
    </row>
    <row r="111" spans="2:9" ht="14.25" customHeight="1" x14ac:dyDescent="0.25">
      <c r="B111" s="15"/>
      <c r="E111" s="32"/>
      <c r="F111" s="32"/>
      <c r="G111" s="32"/>
      <c r="H111" s="32"/>
      <c r="I111" s="32"/>
    </row>
    <row r="112" spans="2:9" ht="14.25" customHeight="1" x14ac:dyDescent="0.25">
      <c r="B112" s="15"/>
      <c r="E112" s="32"/>
      <c r="F112" s="32"/>
      <c r="G112" s="32"/>
      <c r="H112" s="32"/>
      <c r="I112" s="32"/>
    </row>
    <row r="113" spans="2:9" ht="14.25" customHeight="1" x14ac:dyDescent="0.25">
      <c r="B113" s="15"/>
      <c r="E113" s="32"/>
      <c r="F113" s="32"/>
      <c r="G113" s="32"/>
      <c r="H113" s="32"/>
      <c r="I113" s="32"/>
    </row>
    <row r="114" spans="2:9" ht="14.25" customHeight="1" x14ac:dyDescent="0.25">
      <c r="B114" s="15"/>
      <c r="E114" s="32"/>
      <c r="F114" s="32"/>
      <c r="G114" s="32"/>
      <c r="H114" s="32"/>
      <c r="I114" s="32"/>
    </row>
    <row r="115" spans="2:9" ht="14.25" customHeight="1" x14ac:dyDescent="0.25">
      <c r="B115" s="15"/>
      <c r="E115" s="32"/>
      <c r="F115" s="32"/>
      <c r="G115" s="32"/>
      <c r="H115" s="32"/>
      <c r="I115" s="32"/>
    </row>
    <row r="116" spans="2:9" ht="14.25" customHeight="1" x14ac:dyDescent="0.25">
      <c r="B116" s="15"/>
      <c r="E116" s="32"/>
      <c r="F116" s="32"/>
      <c r="G116" s="32"/>
      <c r="H116" s="32"/>
      <c r="I116" s="32"/>
    </row>
    <row r="117" spans="2:9" ht="14.25" customHeight="1" x14ac:dyDescent="0.25">
      <c r="B117" s="15"/>
      <c r="E117" s="32"/>
      <c r="F117" s="32"/>
      <c r="G117" s="32"/>
      <c r="H117" s="32"/>
      <c r="I117" s="32"/>
    </row>
    <row r="118" spans="2:9" ht="14.25" customHeight="1" x14ac:dyDescent="0.25">
      <c r="B118" s="15"/>
      <c r="E118" s="32"/>
      <c r="F118" s="32"/>
      <c r="G118" s="32"/>
      <c r="H118" s="32"/>
      <c r="I118" s="32"/>
    </row>
    <row r="119" spans="2:9" ht="14.25" customHeight="1" x14ac:dyDescent="0.25">
      <c r="B119" s="15"/>
      <c r="E119" s="32"/>
      <c r="F119" s="32"/>
      <c r="G119" s="32"/>
      <c r="H119" s="32"/>
      <c r="I119" s="32"/>
    </row>
    <row r="120" spans="2:9" ht="14.25" customHeight="1" x14ac:dyDescent="0.25">
      <c r="B120" s="15"/>
      <c r="E120" s="32"/>
      <c r="F120" s="32"/>
      <c r="G120" s="32"/>
      <c r="H120" s="32"/>
      <c r="I120" s="32"/>
    </row>
    <row r="121" spans="2:9" ht="14.25" customHeight="1" x14ac:dyDescent="0.25">
      <c r="B121" s="15"/>
      <c r="E121" s="32"/>
      <c r="F121" s="32"/>
      <c r="G121" s="32"/>
      <c r="H121" s="32"/>
      <c r="I121" s="32"/>
    </row>
    <row r="122" spans="2:9" ht="14.25" customHeight="1" x14ac:dyDescent="0.25">
      <c r="B122" s="15"/>
      <c r="E122" s="32"/>
      <c r="F122" s="32"/>
      <c r="G122" s="32"/>
      <c r="H122" s="32"/>
      <c r="I122" s="32"/>
    </row>
    <row r="123" spans="2:9" ht="14.25" customHeight="1" x14ac:dyDescent="0.25">
      <c r="B123" s="15"/>
      <c r="E123" s="32"/>
      <c r="F123" s="32"/>
      <c r="G123" s="32"/>
      <c r="H123" s="32"/>
      <c r="I123" s="32"/>
    </row>
    <row r="124" spans="2:9" ht="14.25" customHeight="1" x14ac:dyDescent="0.25">
      <c r="B124" s="15"/>
      <c r="E124" s="32"/>
      <c r="F124" s="32"/>
      <c r="G124" s="32"/>
      <c r="H124" s="32"/>
      <c r="I124" s="32"/>
    </row>
    <row r="125" spans="2:9" ht="14.25" customHeight="1" x14ac:dyDescent="0.25">
      <c r="B125" s="15"/>
      <c r="E125" s="32"/>
      <c r="F125" s="32"/>
      <c r="G125" s="32"/>
      <c r="H125" s="32"/>
      <c r="I125" s="32"/>
    </row>
    <row r="126" spans="2:9" ht="14.25" customHeight="1" x14ac:dyDescent="0.25">
      <c r="B126" s="15"/>
      <c r="E126" s="32"/>
      <c r="F126" s="32"/>
      <c r="G126" s="32"/>
      <c r="H126" s="32"/>
      <c r="I126" s="32"/>
    </row>
    <row r="127" spans="2:9" ht="14.25" customHeight="1" x14ac:dyDescent="0.25">
      <c r="B127" s="15"/>
      <c r="E127" s="32"/>
      <c r="F127" s="32"/>
      <c r="G127" s="32"/>
      <c r="H127" s="32"/>
      <c r="I127" s="32"/>
    </row>
    <row r="128" spans="2:9" ht="14.25" customHeight="1" x14ac:dyDescent="0.25">
      <c r="B128" s="15"/>
      <c r="E128" s="32"/>
      <c r="F128" s="32"/>
      <c r="G128" s="32"/>
      <c r="H128" s="32"/>
      <c r="I128" s="32"/>
    </row>
    <row r="129" spans="2:9" ht="14.25" customHeight="1" x14ac:dyDescent="0.25">
      <c r="B129" s="15"/>
      <c r="E129" s="32"/>
      <c r="F129" s="32"/>
      <c r="G129" s="32"/>
      <c r="H129" s="32"/>
      <c r="I129" s="32"/>
    </row>
    <row r="130" spans="2:9" ht="14.25" customHeight="1" x14ac:dyDescent="0.25">
      <c r="B130" s="15"/>
      <c r="E130" s="32"/>
      <c r="F130" s="32"/>
      <c r="G130" s="32"/>
      <c r="H130" s="32"/>
      <c r="I130" s="32"/>
    </row>
    <row r="131" spans="2:9" ht="14.25" customHeight="1" x14ac:dyDescent="0.25">
      <c r="B131" s="15"/>
      <c r="E131" s="32"/>
      <c r="F131" s="32"/>
      <c r="G131" s="32"/>
      <c r="H131" s="32"/>
      <c r="I131" s="32"/>
    </row>
    <row r="132" spans="2:9" ht="14.25" customHeight="1" x14ac:dyDescent="0.25">
      <c r="B132" s="15"/>
      <c r="E132" s="32"/>
      <c r="F132" s="32"/>
      <c r="G132" s="32"/>
      <c r="H132" s="32"/>
      <c r="I132" s="32"/>
    </row>
    <row r="133" spans="2:9" ht="14.25" customHeight="1" x14ac:dyDescent="0.25">
      <c r="B133" s="15"/>
      <c r="E133" s="32"/>
      <c r="F133" s="32"/>
      <c r="G133" s="32"/>
      <c r="H133" s="32"/>
      <c r="I133" s="32"/>
    </row>
    <row r="134" spans="2:9" ht="14.25" customHeight="1" x14ac:dyDescent="0.25">
      <c r="B134" s="15"/>
      <c r="E134" s="32"/>
      <c r="F134" s="32"/>
      <c r="G134" s="32"/>
      <c r="H134" s="32"/>
      <c r="I134" s="32"/>
    </row>
    <row r="135" spans="2:9" ht="14.25" customHeight="1" x14ac:dyDescent="0.25">
      <c r="B135" s="15"/>
      <c r="E135" s="32"/>
      <c r="F135" s="32"/>
      <c r="G135" s="32"/>
      <c r="H135" s="32"/>
      <c r="I135" s="32"/>
    </row>
    <row r="136" spans="2:9" ht="14.25" customHeight="1" x14ac:dyDescent="0.25">
      <c r="B136" s="15"/>
      <c r="E136" s="32"/>
      <c r="F136" s="32"/>
      <c r="G136" s="32"/>
      <c r="H136" s="32"/>
      <c r="I136" s="32"/>
    </row>
    <row r="137" spans="2:9" ht="14.25" customHeight="1" x14ac:dyDescent="0.25">
      <c r="B137" s="15"/>
      <c r="E137" s="32"/>
      <c r="F137" s="32"/>
      <c r="G137" s="32"/>
      <c r="H137" s="32"/>
      <c r="I137" s="32"/>
    </row>
    <row r="138" spans="2:9" ht="14.25" customHeight="1" x14ac:dyDescent="0.25">
      <c r="B138" s="15"/>
      <c r="E138" s="32"/>
      <c r="F138" s="32"/>
      <c r="G138" s="32"/>
      <c r="H138" s="32"/>
      <c r="I138" s="32"/>
    </row>
    <row r="139" spans="2:9" ht="14.25" customHeight="1" x14ac:dyDescent="0.25">
      <c r="B139" s="15"/>
      <c r="E139" s="32"/>
      <c r="F139" s="32"/>
      <c r="G139" s="32"/>
      <c r="H139" s="32"/>
      <c r="I139" s="32"/>
    </row>
    <row r="140" spans="2:9" ht="14.25" customHeight="1" x14ac:dyDescent="0.25">
      <c r="B140" s="15"/>
      <c r="E140" s="32"/>
      <c r="F140" s="32"/>
      <c r="G140" s="32"/>
      <c r="H140" s="32"/>
      <c r="I140" s="32"/>
    </row>
    <row r="141" spans="2:9" ht="14.25" customHeight="1" x14ac:dyDescent="0.25">
      <c r="B141" s="15"/>
      <c r="E141" s="32"/>
      <c r="F141" s="32"/>
      <c r="G141" s="32"/>
      <c r="H141" s="32"/>
      <c r="I141" s="32"/>
    </row>
    <row r="142" spans="2:9" ht="14.25" customHeight="1" x14ac:dyDescent="0.25">
      <c r="B142" s="15"/>
      <c r="E142" s="32"/>
      <c r="F142" s="32"/>
      <c r="G142" s="32"/>
      <c r="H142" s="32"/>
      <c r="I142" s="32"/>
    </row>
    <row r="143" spans="2:9" ht="14.25" customHeight="1" x14ac:dyDescent="0.25">
      <c r="B143" s="15"/>
      <c r="E143" s="32"/>
      <c r="F143" s="32"/>
      <c r="G143" s="32"/>
      <c r="H143" s="32"/>
      <c r="I143" s="32"/>
    </row>
    <row r="144" spans="2:9" ht="14.25" customHeight="1" x14ac:dyDescent="0.25">
      <c r="B144" s="15"/>
      <c r="E144" s="32"/>
      <c r="F144" s="32"/>
      <c r="G144" s="32"/>
      <c r="H144" s="32"/>
      <c r="I144" s="32"/>
    </row>
    <row r="145" spans="2:9" ht="14.25" customHeight="1" x14ac:dyDescent="0.25">
      <c r="B145" s="15"/>
      <c r="E145" s="32"/>
      <c r="F145" s="32"/>
      <c r="G145" s="32"/>
      <c r="H145" s="32"/>
      <c r="I145" s="32"/>
    </row>
    <row r="146" spans="2:9" ht="14.25" customHeight="1" x14ac:dyDescent="0.25">
      <c r="B146" s="15"/>
      <c r="E146" s="32"/>
      <c r="F146" s="32"/>
      <c r="G146" s="32"/>
      <c r="H146" s="32"/>
      <c r="I146" s="32"/>
    </row>
    <row r="147" spans="2:9" ht="14.25" customHeight="1" x14ac:dyDescent="0.25">
      <c r="B147" s="15"/>
      <c r="E147" s="32"/>
      <c r="F147" s="32"/>
      <c r="G147" s="32"/>
      <c r="H147" s="32"/>
      <c r="I147" s="32"/>
    </row>
    <row r="148" spans="2:9" ht="14.25" customHeight="1" x14ac:dyDescent="0.25">
      <c r="B148" s="15"/>
      <c r="E148" s="32"/>
      <c r="F148" s="32"/>
      <c r="G148" s="32"/>
      <c r="H148" s="32"/>
      <c r="I148" s="32"/>
    </row>
    <row r="149" spans="2:9" ht="14.25" customHeight="1" x14ac:dyDescent="0.25">
      <c r="B149" s="15"/>
      <c r="E149" s="32"/>
      <c r="F149" s="32"/>
      <c r="G149" s="32"/>
      <c r="H149" s="32"/>
      <c r="I149" s="32"/>
    </row>
    <row r="150" spans="2:9" ht="14.25" customHeight="1" x14ac:dyDescent="0.25">
      <c r="B150" s="15"/>
      <c r="E150" s="32"/>
      <c r="F150" s="32"/>
      <c r="G150" s="32"/>
      <c r="H150" s="32"/>
      <c r="I150" s="32"/>
    </row>
    <row r="151" spans="2:9" ht="14.25" customHeight="1" x14ac:dyDescent="0.25">
      <c r="B151" s="15"/>
      <c r="E151" s="32"/>
      <c r="F151" s="32"/>
      <c r="G151" s="32"/>
      <c r="H151" s="32"/>
      <c r="I151" s="32"/>
    </row>
    <row r="152" spans="2:9" ht="14.25" customHeight="1" x14ac:dyDescent="0.25">
      <c r="B152" s="15"/>
      <c r="E152" s="32"/>
      <c r="F152" s="32"/>
      <c r="G152" s="32"/>
      <c r="H152" s="32"/>
      <c r="I152" s="32"/>
    </row>
    <row r="153" spans="2:9" ht="14.25" customHeight="1" x14ac:dyDescent="0.25">
      <c r="B153" s="15"/>
      <c r="E153" s="32"/>
      <c r="F153" s="32"/>
      <c r="G153" s="32"/>
      <c r="H153" s="32"/>
      <c r="I153" s="32"/>
    </row>
    <row r="154" spans="2:9" ht="14.25" customHeight="1" x14ac:dyDescent="0.25">
      <c r="B154" s="15"/>
      <c r="E154" s="32"/>
      <c r="F154" s="32"/>
      <c r="G154" s="32"/>
      <c r="H154" s="32"/>
      <c r="I154" s="32"/>
    </row>
    <row r="155" spans="2:9" ht="14.25" customHeight="1" x14ac:dyDescent="0.25">
      <c r="B155" s="15"/>
      <c r="E155" s="32"/>
      <c r="F155" s="32"/>
      <c r="G155" s="32"/>
      <c r="H155" s="32"/>
      <c r="I155" s="32"/>
    </row>
    <row r="156" spans="2:9" ht="14.25" customHeight="1" x14ac:dyDescent="0.25">
      <c r="B156" s="15"/>
      <c r="E156" s="32"/>
      <c r="F156" s="32"/>
      <c r="G156" s="32"/>
      <c r="H156" s="32"/>
      <c r="I156" s="32"/>
    </row>
    <row r="157" spans="2:9" ht="14.25" customHeight="1" x14ac:dyDescent="0.25">
      <c r="B157" s="15"/>
      <c r="E157" s="32"/>
      <c r="F157" s="32"/>
      <c r="G157" s="32"/>
      <c r="H157" s="32"/>
      <c r="I157" s="32"/>
    </row>
    <row r="158" spans="2:9" ht="14.25" customHeight="1" x14ac:dyDescent="0.25">
      <c r="B158" s="15"/>
      <c r="E158" s="32"/>
      <c r="F158" s="32"/>
      <c r="G158" s="32"/>
      <c r="H158" s="32"/>
      <c r="I158" s="32"/>
    </row>
    <row r="159" spans="2:9" ht="14.25" customHeight="1" x14ac:dyDescent="0.25">
      <c r="B159" s="15"/>
      <c r="E159" s="32"/>
      <c r="F159" s="32"/>
      <c r="G159" s="32"/>
      <c r="H159" s="32"/>
      <c r="I159" s="32"/>
    </row>
    <row r="160" spans="2:9" ht="14.25" customHeight="1" x14ac:dyDescent="0.25">
      <c r="B160" s="15"/>
      <c r="E160" s="32"/>
      <c r="F160" s="32"/>
      <c r="G160" s="32"/>
      <c r="H160" s="32"/>
      <c r="I160" s="32"/>
    </row>
    <row r="161" spans="2:9" ht="14.25" customHeight="1" x14ac:dyDescent="0.25">
      <c r="B161" s="15"/>
      <c r="E161" s="32"/>
      <c r="F161" s="32"/>
      <c r="G161" s="32"/>
      <c r="H161" s="32"/>
      <c r="I161" s="32"/>
    </row>
    <row r="162" spans="2:9" ht="14.25" customHeight="1" x14ac:dyDescent="0.25">
      <c r="B162" s="15"/>
      <c r="E162" s="32"/>
      <c r="F162" s="32"/>
      <c r="G162" s="32"/>
      <c r="H162" s="32"/>
      <c r="I162" s="32"/>
    </row>
    <row r="163" spans="2:9" ht="14.25" customHeight="1" x14ac:dyDescent="0.25">
      <c r="B163" s="15"/>
      <c r="E163" s="32"/>
      <c r="F163" s="32"/>
      <c r="G163" s="32"/>
      <c r="H163" s="32"/>
      <c r="I163" s="32"/>
    </row>
    <row r="164" spans="2:9" ht="14.25" customHeight="1" x14ac:dyDescent="0.25">
      <c r="B164" s="15"/>
      <c r="E164" s="32"/>
      <c r="F164" s="32"/>
      <c r="G164" s="32"/>
      <c r="H164" s="32"/>
      <c r="I164" s="32"/>
    </row>
    <row r="165" spans="2:9" ht="14.25" customHeight="1" x14ac:dyDescent="0.25">
      <c r="B165" s="15"/>
      <c r="E165" s="32"/>
      <c r="F165" s="32"/>
      <c r="G165" s="32"/>
      <c r="H165" s="32"/>
      <c r="I165" s="32"/>
    </row>
    <row r="166" spans="2:9" ht="14.25" customHeight="1" x14ac:dyDescent="0.25">
      <c r="B166" s="15"/>
      <c r="E166" s="32"/>
      <c r="F166" s="32"/>
      <c r="G166" s="32"/>
      <c r="H166" s="32"/>
      <c r="I166" s="32"/>
    </row>
    <row r="167" spans="2:9" ht="14.25" customHeight="1" x14ac:dyDescent="0.25">
      <c r="B167" s="15"/>
      <c r="E167" s="32"/>
      <c r="F167" s="32"/>
      <c r="G167" s="32"/>
      <c r="H167" s="32"/>
      <c r="I167" s="32"/>
    </row>
    <row r="168" spans="2:9" ht="14.25" customHeight="1" x14ac:dyDescent="0.25">
      <c r="B168" s="15"/>
      <c r="E168" s="32"/>
      <c r="F168" s="32"/>
      <c r="G168" s="32"/>
      <c r="H168" s="32"/>
      <c r="I168" s="32"/>
    </row>
    <row r="169" spans="2:9" ht="14.25" customHeight="1" x14ac:dyDescent="0.25">
      <c r="B169" s="15"/>
      <c r="E169" s="32"/>
      <c r="F169" s="32"/>
      <c r="G169" s="32"/>
      <c r="H169" s="32"/>
      <c r="I169" s="32"/>
    </row>
    <row r="170" spans="2:9" ht="14.25" customHeight="1" x14ac:dyDescent="0.25">
      <c r="B170" s="15"/>
      <c r="E170" s="32"/>
      <c r="F170" s="32"/>
      <c r="G170" s="32"/>
      <c r="H170" s="32"/>
      <c r="I170" s="32"/>
    </row>
    <row r="171" spans="2:9" ht="14.25" customHeight="1" x14ac:dyDescent="0.25">
      <c r="B171" s="15"/>
      <c r="E171" s="32"/>
      <c r="F171" s="32"/>
      <c r="G171" s="32"/>
      <c r="H171" s="32"/>
      <c r="I171" s="32"/>
    </row>
    <row r="172" spans="2:9" ht="14.25" customHeight="1" x14ac:dyDescent="0.25">
      <c r="B172" s="15"/>
      <c r="E172" s="32"/>
      <c r="F172" s="32"/>
      <c r="G172" s="32"/>
      <c r="H172" s="32"/>
      <c r="I172" s="32"/>
    </row>
    <row r="173" spans="2:9" ht="14.25" customHeight="1" x14ac:dyDescent="0.25">
      <c r="B173" s="15"/>
      <c r="E173" s="32"/>
      <c r="F173" s="32"/>
      <c r="G173" s="32"/>
      <c r="H173" s="32"/>
      <c r="I173" s="32"/>
    </row>
    <row r="174" spans="2:9" ht="14.25" customHeight="1" x14ac:dyDescent="0.25">
      <c r="B174" s="15"/>
      <c r="E174" s="32"/>
      <c r="F174" s="32"/>
      <c r="G174" s="32"/>
      <c r="H174" s="32"/>
      <c r="I174" s="32"/>
    </row>
    <row r="175" spans="2:9" ht="14.25" customHeight="1" x14ac:dyDescent="0.25">
      <c r="B175" s="15"/>
      <c r="E175" s="32"/>
      <c r="F175" s="32"/>
      <c r="G175" s="32"/>
      <c r="H175" s="32"/>
      <c r="I175" s="32"/>
    </row>
    <row r="176" spans="2:9" ht="14.25" customHeight="1" x14ac:dyDescent="0.25">
      <c r="B176" s="15"/>
      <c r="E176" s="32"/>
      <c r="F176" s="32"/>
      <c r="G176" s="32"/>
      <c r="H176" s="32"/>
      <c r="I176" s="32"/>
    </row>
    <row r="177" spans="2:9" ht="14.25" customHeight="1" x14ac:dyDescent="0.25">
      <c r="B177" s="15"/>
      <c r="E177" s="32"/>
      <c r="F177" s="32"/>
      <c r="G177" s="32"/>
      <c r="H177" s="32"/>
      <c r="I177" s="32"/>
    </row>
    <row r="178" spans="2:9" ht="14.25" customHeight="1" x14ac:dyDescent="0.25">
      <c r="B178" s="15"/>
      <c r="E178" s="32"/>
      <c r="F178" s="32"/>
      <c r="G178" s="32"/>
      <c r="H178" s="32"/>
      <c r="I178" s="32"/>
    </row>
    <row r="179" spans="2:9" ht="14.25" customHeight="1" x14ac:dyDescent="0.25">
      <c r="B179" s="15"/>
      <c r="E179" s="32"/>
      <c r="F179" s="32"/>
      <c r="G179" s="32"/>
      <c r="H179" s="32"/>
      <c r="I179" s="32"/>
    </row>
    <row r="180" spans="2:9" ht="14.25" customHeight="1" x14ac:dyDescent="0.25">
      <c r="B180" s="15"/>
      <c r="E180" s="32"/>
      <c r="F180" s="32"/>
      <c r="G180" s="32"/>
      <c r="H180" s="32"/>
      <c r="I180" s="32"/>
    </row>
    <row r="181" spans="2:9" ht="14.25" customHeight="1" x14ac:dyDescent="0.25">
      <c r="B181" s="15"/>
      <c r="E181" s="32"/>
      <c r="F181" s="32"/>
      <c r="G181" s="32"/>
      <c r="H181" s="32"/>
      <c r="I181" s="32"/>
    </row>
    <row r="182" spans="2:9" ht="14.25" customHeight="1" x14ac:dyDescent="0.25">
      <c r="B182" s="15"/>
      <c r="E182" s="32"/>
      <c r="F182" s="32"/>
      <c r="G182" s="32"/>
      <c r="H182" s="32"/>
      <c r="I182" s="32"/>
    </row>
    <row r="183" spans="2:9" ht="14.25" customHeight="1" x14ac:dyDescent="0.25">
      <c r="B183" s="15"/>
      <c r="E183" s="32"/>
      <c r="F183" s="32"/>
      <c r="G183" s="32"/>
      <c r="H183" s="32"/>
      <c r="I183" s="32"/>
    </row>
    <row r="184" spans="2:9" ht="14.25" customHeight="1" x14ac:dyDescent="0.25">
      <c r="B184" s="15"/>
      <c r="E184" s="32"/>
      <c r="F184" s="32"/>
      <c r="G184" s="32"/>
      <c r="H184" s="32"/>
      <c r="I184" s="32"/>
    </row>
    <row r="185" spans="2:9" ht="14.25" customHeight="1" x14ac:dyDescent="0.25">
      <c r="B185" s="15"/>
      <c r="E185" s="32"/>
      <c r="F185" s="32"/>
      <c r="G185" s="32"/>
      <c r="H185" s="32"/>
      <c r="I185" s="32"/>
    </row>
    <row r="186" spans="2:9" ht="14.25" customHeight="1" x14ac:dyDescent="0.25">
      <c r="B186" s="15"/>
      <c r="E186" s="32"/>
      <c r="F186" s="32"/>
      <c r="G186" s="32"/>
      <c r="H186" s="32"/>
      <c r="I186" s="32"/>
    </row>
    <row r="187" spans="2:9" ht="14.25" customHeight="1" x14ac:dyDescent="0.25">
      <c r="B187" s="15"/>
      <c r="E187" s="32"/>
      <c r="F187" s="32"/>
      <c r="G187" s="32"/>
      <c r="H187" s="32"/>
      <c r="I187" s="32"/>
    </row>
    <row r="188" spans="2:9" ht="14.25" customHeight="1" x14ac:dyDescent="0.25">
      <c r="B188" s="15"/>
      <c r="E188" s="32"/>
      <c r="F188" s="32"/>
      <c r="G188" s="32"/>
      <c r="H188" s="32"/>
      <c r="I188" s="32"/>
    </row>
    <row r="189" spans="2:9" ht="14.25" customHeight="1" x14ac:dyDescent="0.25">
      <c r="B189" s="15"/>
      <c r="E189" s="32"/>
      <c r="F189" s="32"/>
      <c r="G189" s="32"/>
      <c r="H189" s="32"/>
      <c r="I189" s="32"/>
    </row>
    <row r="190" spans="2:9" ht="14.25" customHeight="1" x14ac:dyDescent="0.25">
      <c r="B190" s="15"/>
      <c r="E190" s="32"/>
      <c r="F190" s="32"/>
      <c r="G190" s="32"/>
      <c r="H190" s="32"/>
      <c r="I190" s="32"/>
    </row>
    <row r="191" spans="2:9" ht="14.25" customHeight="1" x14ac:dyDescent="0.25">
      <c r="B191" s="15"/>
      <c r="E191" s="32"/>
      <c r="F191" s="32"/>
      <c r="G191" s="32"/>
      <c r="H191" s="32"/>
      <c r="I191" s="32"/>
    </row>
    <row r="192" spans="2:9" ht="14.25" customHeight="1" x14ac:dyDescent="0.25">
      <c r="B192" s="15"/>
      <c r="E192" s="32"/>
      <c r="F192" s="32"/>
      <c r="G192" s="32"/>
      <c r="H192" s="32"/>
      <c r="I192" s="32"/>
    </row>
    <row r="193" spans="2:9" ht="14.25" customHeight="1" x14ac:dyDescent="0.25">
      <c r="B193" s="15"/>
      <c r="E193" s="32"/>
      <c r="F193" s="32"/>
      <c r="G193" s="32"/>
      <c r="H193" s="32"/>
      <c r="I193" s="32"/>
    </row>
    <row r="194" spans="2:9" ht="14.25" customHeight="1" x14ac:dyDescent="0.25">
      <c r="B194" s="15"/>
      <c r="E194" s="32"/>
      <c r="F194" s="32"/>
      <c r="G194" s="32"/>
      <c r="H194" s="32"/>
      <c r="I194" s="32"/>
    </row>
    <row r="195" spans="2:9" ht="14.25" customHeight="1" x14ac:dyDescent="0.25">
      <c r="B195" s="15"/>
      <c r="E195" s="32"/>
      <c r="F195" s="32"/>
      <c r="G195" s="32"/>
      <c r="H195" s="32"/>
      <c r="I195" s="32"/>
    </row>
    <row r="196" spans="2:9" ht="14.25" customHeight="1" x14ac:dyDescent="0.25">
      <c r="B196" s="15"/>
      <c r="E196" s="32"/>
      <c r="F196" s="32"/>
      <c r="G196" s="32"/>
      <c r="H196" s="32"/>
      <c r="I196" s="32"/>
    </row>
    <row r="197" spans="2:9" ht="14.25" customHeight="1" x14ac:dyDescent="0.25">
      <c r="B197" s="15"/>
      <c r="E197" s="32"/>
      <c r="F197" s="32"/>
      <c r="G197" s="32"/>
      <c r="H197" s="32"/>
      <c r="I197" s="32"/>
    </row>
    <row r="198" spans="2:9" ht="14.25" customHeight="1" x14ac:dyDescent="0.25">
      <c r="B198" s="15"/>
      <c r="E198" s="32"/>
      <c r="F198" s="32"/>
      <c r="G198" s="32"/>
      <c r="H198" s="32"/>
      <c r="I198" s="32"/>
    </row>
    <row r="199" spans="2:9" ht="14.25" customHeight="1" x14ac:dyDescent="0.25">
      <c r="B199" s="15"/>
      <c r="E199" s="32"/>
      <c r="F199" s="32"/>
      <c r="G199" s="32"/>
      <c r="H199" s="32"/>
      <c r="I199" s="32"/>
    </row>
    <row r="200" spans="2:9" ht="14.25" customHeight="1" x14ac:dyDescent="0.25">
      <c r="B200" s="15"/>
      <c r="E200" s="32"/>
      <c r="F200" s="32"/>
      <c r="G200" s="32"/>
      <c r="H200" s="32"/>
      <c r="I200" s="32"/>
    </row>
    <row r="201" spans="2:9" ht="14.25" customHeight="1" x14ac:dyDescent="0.25">
      <c r="B201" s="15"/>
      <c r="E201" s="32"/>
      <c r="F201" s="32"/>
      <c r="G201" s="32"/>
      <c r="H201" s="32"/>
      <c r="I201" s="32"/>
    </row>
    <row r="202" spans="2:9" ht="14.25" customHeight="1" x14ac:dyDescent="0.25">
      <c r="B202" s="15"/>
      <c r="E202" s="32"/>
      <c r="F202" s="32"/>
      <c r="G202" s="32"/>
      <c r="H202" s="32"/>
      <c r="I202" s="32"/>
    </row>
    <row r="203" spans="2:9" ht="14.25" customHeight="1" x14ac:dyDescent="0.25">
      <c r="B203" s="15"/>
      <c r="E203" s="32"/>
      <c r="F203" s="32"/>
      <c r="G203" s="32"/>
      <c r="H203" s="32"/>
      <c r="I203" s="32"/>
    </row>
    <row r="204" spans="2:9" ht="14.25" customHeight="1" x14ac:dyDescent="0.25">
      <c r="B204" s="15"/>
      <c r="E204" s="32"/>
      <c r="F204" s="32"/>
      <c r="G204" s="32"/>
      <c r="H204" s="32"/>
      <c r="I204" s="32"/>
    </row>
    <row r="205" spans="2:9" ht="14.25" customHeight="1" x14ac:dyDescent="0.25">
      <c r="B205" s="15"/>
      <c r="E205" s="32"/>
      <c r="F205" s="32"/>
      <c r="G205" s="32"/>
      <c r="H205" s="32"/>
      <c r="I205" s="32"/>
    </row>
    <row r="206" spans="2:9" ht="14.25" customHeight="1" x14ac:dyDescent="0.25">
      <c r="B206" s="15"/>
      <c r="E206" s="32"/>
      <c r="F206" s="32"/>
      <c r="G206" s="32"/>
      <c r="H206" s="32"/>
      <c r="I206" s="32"/>
    </row>
    <row r="207" spans="2:9" ht="14.25" customHeight="1" x14ac:dyDescent="0.25">
      <c r="B207" s="15"/>
      <c r="E207" s="32"/>
      <c r="F207" s="32"/>
      <c r="G207" s="32"/>
      <c r="H207" s="32"/>
      <c r="I207" s="32"/>
    </row>
    <row r="208" spans="2:9" ht="14.25" customHeight="1" x14ac:dyDescent="0.25">
      <c r="B208" s="15"/>
      <c r="E208" s="32"/>
      <c r="F208" s="32"/>
      <c r="G208" s="32"/>
      <c r="H208" s="32"/>
      <c r="I208" s="32"/>
    </row>
    <row r="209" spans="2:9" ht="14.25" customHeight="1" x14ac:dyDescent="0.25">
      <c r="B209" s="15"/>
      <c r="E209" s="32"/>
      <c r="F209" s="32"/>
      <c r="G209" s="32"/>
      <c r="H209" s="32"/>
      <c r="I209" s="32"/>
    </row>
    <row r="210" spans="2:9" ht="14.25" customHeight="1" x14ac:dyDescent="0.25">
      <c r="B210" s="15"/>
      <c r="E210" s="32"/>
      <c r="F210" s="32"/>
      <c r="G210" s="32"/>
      <c r="H210" s="32"/>
      <c r="I210" s="32"/>
    </row>
    <row r="211" spans="2:9" ht="14.25" customHeight="1" x14ac:dyDescent="0.25">
      <c r="B211" s="15"/>
      <c r="E211" s="32"/>
      <c r="F211" s="32"/>
      <c r="G211" s="32"/>
      <c r="H211" s="32"/>
      <c r="I211" s="32"/>
    </row>
    <row r="212" spans="2:9" ht="14.25" customHeight="1" x14ac:dyDescent="0.25">
      <c r="B212" s="15"/>
      <c r="E212" s="32"/>
      <c r="F212" s="32"/>
      <c r="G212" s="32"/>
      <c r="H212" s="32"/>
      <c r="I212" s="32"/>
    </row>
    <row r="213" spans="2:9" ht="14.25" customHeight="1" x14ac:dyDescent="0.25">
      <c r="B213" s="15"/>
      <c r="E213" s="32"/>
      <c r="F213" s="32"/>
      <c r="G213" s="32"/>
      <c r="H213" s="32"/>
      <c r="I213" s="32"/>
    </row>
    <row r="214" spans="2:9" ht="14.25" customHeight="1" x14ac:dyDescent="0.25">
      <c r="B214" s="15"/>
      <c r="E214" s="32"/>
      <c r="F214" s="32"/>
      <c r="G214" s="32"/>
      <c r="H214" s="32"/>
      <c r="I214" s="32"/>
    </row>
    <row r="215" spans="2:9" ht="14.25" customHeight="1" x14ac:dyDescent="0.25">
      <c r="B215" s="15"/>
      <c r="E215" s="32"/>
      <c r="F215" s="32"/>
      <c r="G215" s="32"/>
      <c r="H215" s="32"/>
      <c r="I215" s="32"/>
    </row>
    <row r="216" spans="2:9" ht="14.25" customHeight="1" x14ac:dyDescent="0.25">
      <c r="B216" s="15"/>
      <c r="E216" s="32"/>
      <c r="F216" s="32"/>
      <c r="G216" s="32"/>
      <c r="H216" s="32"/>
      <c r="I216" s="32"/>
    </row>
    <row r="217" spans="2:9" ht="14.25" customHeight="1" x14ac:dyDescent="0.25">
      <c r="B217" s="15"/>
      <c r="E217" s="32"/>
      <c r="F217" s="32"/>
      <c r="G217" s="32"/>
      <c r="H217" s="32"/>
      <c r="I217" s="32"/>
    </row>
    <row r="218" spans="2:9" ht="14.25" customHeight="1" x14ac:dyDescent="0.25">
      <c r="B218" s="15"/>
      <c r="E218" s="32"/>
      <c r="F218" s="32"/>
      <c r="G218" s="32"/>
      <c r="H218" s="32"/>
      <c r="I218" s="32"/>
    </row>
    <row r="219" spans="2:9" ht="14.25" customHeight="1" x14ac:dyDescent="0.25">
      <c r="B219" s="15"/>
      <c r="E219" s="32"/>
      <c r="F219" s="32"/>
      <c r="G219" s="32"/>
      <c r="H219" s="32"/>
      <c r="I219" s="32"/>
    </row>
    <row r="220" spans="2:9" ht="14.25" customHeight="1" x14ac:dyDescent="0.25">
      <c r="B220" s="15"/>
      <c r="E220" s="32"/>
      <c r="F220" s="32"/>
      <c r="G220" s="32"/>
      <c r="H220" s="32"/>
      <c r="I220" s="32"/>
    </row>
    <row r="221" spans="2:9" ht="14.25" customHeight="1" x14ac:dyDescent="0.25">
      <c r="B221" s="15"/>
      <c r="E221" s="32"/>
      <c r="F221" s="32"/>
      <c r="G221" s="32"/>
      <c r="H221" s="32"/>
      <c r="I221" s="32"/>
    </row>
    <row r="222" spans="2:9" ht="14.25" customHeight="1" x14ac:dyDescent="0.25">
      <c r="B222" s="15"/>
      <c r="E222" s="32"/>
      <c r="F222" s="32"/>
      <c r="G222" s="32"/>
      <c r="H222" s="32"/>
      <c r="I222" s="32"/>
    </row>
    <row r="223" spans="2:9" ht="14.25" customHeight="1" x14ac:dyDescent="0.25">
      <c r="B223" s="15"/>
      <c r="E223" s="32"/>
      <c r="F223" s="32"/>
      <c r="G223" s="32"/>
      <c r="H223" s="32"/>
      <c r="I223" s="32"/>
    </row>
    <row r="224" spans="2:9" ht="14.25" customHeight="1" x14ac:dyDescent="0.25">
      <c r="B224" s="15"/>
      <c r="E224" s="32"/>
      <c r="F224" s="32"/>
      <c r="G224" s="32"/>
      <c r="H224" s="32"/>
      <c r="I224" s="32"/>
    </row>
    <row r="225" spans="2:9" ht="14.25" customHeight="1" x14ac:dyDescent="0.25">
      <c r="B225" s="15"/>
      <c r="E225" s="32"/>
      <c r="F225" s="32"/>
      <c r="G225" s="32"/>
      <c r="H225" s="32"/>
      <c r="I225" s="32"/>
    </row>
    <row r="226" spans="2:9" ht="14.25" customHeight="1" x14ac:dyDescent="0.25">
      <c r="B226" s="15"/>
      <c r="E226" s="32"/>
      <c r="F226" s="32"/>
      <c r="G226" s="32"/>
      <c r="H226" s="32"/>
      <c r="I226" s="32"/>
    </row>
    <row r="227" spans="2:9" ht="14.25" customHeight="1" x14ac:dyDescent="0.25">
      <c r="B227" s="15"/>
      <c r="E227" s="32"/>
      <c r="F227" s="32"/>
      <c r="G227" s="32"/>
      <c r="H227" s="32"/>
      <c r="I227" s="32"/>
    </row>
    <row r="228" spans="2:9" ht="14.25" customHeight="1" x14ac:dyDescent="0.25">
      <c r="B228" s="15"/>
      <c r="E228" s="32"/>
      <c r="F228" s="32"/>
      <c r="G228" s="32"/>
      <c r="H228" s="32"/>
      <c r="I228" s="32"/>
    </row>
    <row r="229" spans="2:9" ht="14.25" customHeight="1" x14ac:dyDescent="0.25">
      <c r="B229" s="15"/>
      <c r="E229" s="32"/>
      <c r="F229" s="32"/>
      <c r="G229" s="32"/>
      <c r="H229" s="32"/>
      <c r="I229" s="32"/>
    </row>
    <row r="230" spans="2:9" ht="14.25" customHeight="1" x14ac:dyDescent="0.25">
      <c r="B230" s="15"/>
      <c r="E230" s="32"/>
      <c r="F230" s="32"/>
      <c r="G230" s="32"/>
      <c r="H230" s="32"/>
      <c r="I230" s="32"/>
    </row>
    <row r="231" spans="2:9" ht="14.25" customHeight="1" x14ac:dyDescent="0.25">
      <c r="B231" s="15"/>
      <c r="E231" s="32"/>
      <c r="F231" s="32"/>
      <c r="G231" s="32"/>
      <c r="H231" s="32"/>
      <c r="I231" s="32"/>
    </row>
    <row r="232" spans="2:9" ht="14.25" customHeight="1" x14ac:dyDescent="0.25">
      <c r="B232" s="15"/>
      <c r="E232" s="32"/>
      <c r="F232" s="32"/>
      <c r="G232" s="32"/>
      <c r="H232" s="32"/>
      <c r="I232" s="32"/>
    </row>
    <row r="233" spans="2:9" ht="14.25" customHeight="1" x14ac:dyDescent="0.25">
      <c r="B233" s="15"/>
      <c r="E233" s="32"/>
      <c r="F233" s="32"/>
      <c r="G233" s="32"/>
      <c r="H233" s="32"/>
      <c r="I233" s="32"/>
    </row>
    <row r="234" spans="2:9" ht="14.25" customHeight="1" x14ac:dyDescent="0.25">
      <c r="B234" s="15"/>
      <c r="E234" s="32"/>
      <c r="F234" s="32"/>
      <c r="G234" s="32"/>
      <c r="H234" s="32"/>
      <c r="I234" s="32"/>
    </row>
    <row r="235" spans="2:9" ht="14.25" customHeight="1" x14ac:dyDescent="0.25">
      <c r="B235" s="15"/>
      <c r="E235" s="32"/>
      <c r="F235" s="32"/>
      <c r="G235" s="32"/>
      <c r="H235" s="32"/>
      <c r="I235" s="32"/>
    </row>
    <row r="236" spans="2:9" ht="14.25" customHeight="1" x14ac:dyDescent="0.25">
      <c r="B236" s="15"/>
      <c r="E236" s="32"/>
      <c r="F236" s="32"/>
      <c r="G236" s="32"/>
      <c r="H236" s="32"/>
      <c r="I236" s="32"/>
    </row>
    <row r="237" spans="2:9" ht="14.25" customHeight="1" x14ac:dyDescent="0.25">
      <c r="B237" s="15"/>
      <c r="E237" s="32"/>
      <c r="F237" s="32"/>
      <c r="G237" s="32"/>
      <c r="H237" s="32"/>
      <c r="I237" s="32"/>
    </row>
    <row r="238" spans="2:9" ht="14.25" customHeight="1" x14ac:dyDescent="0.25">
      <c r="B238" s="15"/>
      <c r="E238" s="32"/>
      <c r="F238" s="32"/>
      <c r="G238" s="32"/>
      <c r="H238" s="32"/>
      <c r="I238" s="32"/>
    </row>
    <row r="239" spans="2:9" ht="14.25" customHeight="1" x14ac:dyDescent="0.25">
      <c r="B239" s="15"/>
      <c r="E239" s="32"/>
      <c r="F239" s="32"/>
      <c r="G239" s="32"/>
      <c r="H239" s="32"/>
      <c r="I239" s="32"/>
    </row>
    <row r="240" spans="2:9" ht="14.25" customHeight="1" x14ac:dyDescent="0.25">
      <c r="B240" s="15"/>
      <c r="E240" s="32"/>
      <c r="F240" s="32"/>
      <c r="G240" s="32"/>
      <c r="H240" s="32"/>
      <c r="I240" s="32"/>
    </row>
    <row r="241" spans="2:9" ht="14.25" customHeight="1" x14ac:dyDescent="0.25">
      <c r="B241" s="15"/>
      <c r="E241" s="32"/>
      <c r="F241" s="32"/>
      <c r="G241" s="32"/>
      <c r="H241" s="32"/>
      <c r="I241" s="32"/>
    </row>
    <row r="242" spans="2:9" ht="15.75" customHeight="1" x14ac:dyDescent="0.25"/>
    <row r="243" spans="2:9" ht="15.75" customHeight="1" x14ac:dyDescent="0.25"/>
    <row r="244" spans="2:9" ht="15.75" customHeight="1" x14ac:dyDescent="0.25"/>
    <row r="245" spans="2:9" ht="15.75" customHeight="1" x14ac:dyDescent="0.25"/>
    <row r="246" spans="2:9" ht="15.75" customHeight="1" x14ac:dyDescent="0.25"/>
    <row r="247" spans="2:9" ht="15.75" customHeight="1" x14ac:dyDescent="0.25"/>
    <row r="248" spans="2:9" ht="15.75" customHeight="1" x14ac:dyDescent="0.25"/>
    <row r="249" spans="2:9" ht="15.75" customHeight="1" x14ac:dyDescent="0.25"/>
    <row r="250" spans="2:9" ht="15.75" customHeight="1" x14ac:dyDescent="0.25"/>
    <row r="251" spans="2:9" ht="15.75" customHeight="1" x14ac:dyDescent="0.25"/>
    <row r="252" spans="2:9" ht="15.75" customHeight="1" x14ac:dyDescent="0.25"/>
    <row r="253" spans="2:9" ht="15.75" customHeight="1" x14ac:dyDescent="0.25"/>
    <row r="254" spans="2:9" ht="15.75" customHeight="1" x14ac:dyDescent="0.25"/>
    <row r="255" spans="2:9" ht="15.75" customHeight="1" x14ac:dyDescent="0.25"/>
    <row r="256" spans="2:9"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sheetData>
  <sheetProtection algorithmName="SHA-512" hashValue="A8z90bxZvHYjKrIG4hkWgcTYjn9mdMQ1WkJx6S/xRMNx7mv9HKVqM+NrIvqB2LB8bAPWKbh0hvsxyaKfMk363Q==" saltValue="Al1ytyJ38huYoalR2vRSQA==" spinCount="100000" sheet="1" objects="1" scenarios="1"/>
  <mergeCells count="21">
    <mergeCell ref="C4:E4"/>
    <mergeCell ref="E9:G9"/>
    <mergeCell ref="E16:G16"/>
    <mergeCell ref="E27:F27"/>
    <mergeCell ref="E28:F28"/>
    <mergeCell ref="C20:C21"/>
    <mergeCell ref="E25:G25"/>
    <mergeCell ref="C44:G46"/>
    <mergeCell ref="E29:F29"/>
    <mergeCell ref="E30:G30"/>
    <mergeCell ref="D41:D42"/>
    <mergeCell ref="E41:G42"/>
    <mergeCell ref="E31:G31"/>
    <mergeCell ref="E32:G32"/>
    <mergeCell ref="E33:G33"/>
    <mergeCell ref="E34:G34"/>
    <mergeCell ref="E35:G35"/>
    <mergeCell ref="E40:G40"/>
    <mergeCell ref="E37:F37"/>
    <mergeCell ref="E38:F38"/>
    <mergeCell ref="E39:F39"/>
  </mergeCells>
  <dataValidations count="12">
    <dataValidation type="decimal" allowBlank="1" showErrorMessage="1" sqref="E13:G13" xr:uid="{00000000-0002-0000-0100-000000000000}">
      <formula1>0</formula1>
      <formula2>999999</formula2>
    </dataValidation>
    <dataValidation type="decimal" allowBlank="1" showErrorMessage="1" sqref="G27" xr:uid="{00000000-0002-0000-0100-000001000000}">
      <formula1>0</formula1>
      <formula2>999</formula2>
    </dataValidation>
    <dataValidation type="list" allowBlank="1" showErrorMessage="1" sqref="G28" xr:uid="{00000000-0002-0000-0100-000002000000}">
      <formula1>"YES,NO"</formula1>
    </dataValidation>
    <dataValidation type="list" allowBlank="1" showErrorMessage="1" sqref="E18" xr:uid="{00000000-0002-0000-0100-000003000000}">
      <formula1>"Type A,Type B,Type C,Type D,Type E"</formula1>
    </dataValidation>
    <dataValidation type="list" allowBlank="1" showErrorMessage="1" sqref="E16" xr:uid="{00000000-0002-0000-0100-000004000000}">
      <formula1>"predominately grass,grass with a few woody plants,grass with a lot of woody plants,predominately woody plants (trees)"</formula1>
    </dataValidation>
    <dataValidation type="list" allowBlank="1" showErrorMessage="1" sqref="E9" xr:uid="{00000000-0002-0000-0100-000005000000}">
      <formula1>"vehicle access directly from the road,vehicle access only through cropped area,other options for vehicle access"</formula1>
    </dataValidation>
    <dataValidation type="list" allowBlank="1" showInputMessage="1" showErrorMessage="1" sqref="E40:G40" xr:uid="{EBDF8395-8E55-4C1C-BEE8-7F6E2C1E2C27}">
      <formula1>"no bank instability observed, few occurrences of bank instability, moderate occurrences of bank instability, widespread bank failure"</formula1>
    </dataValidation>
    <dataValidation type="list" allowBlank="1" showInputMessage="1" showErrorMessage="1" sqref="E41:G42" xr:uid="{19732A08-F127-4BB7-AA9C-941C440ACEED}">
      <formula1>"no observance of sand/gravel in the channel or bank, some sand/gravel observed in channel bottom but not in the bank, sand/gravel common in the channel bottom but not observed in the bank, sand/gravel layers observed in the bank"</formula1>
    </dataValidation>
    <dataValidation type="decimal" allowBlank="1" showInputMessage="1" showErrorMessage="1" sqref="E20" xr:uid="{E70EA069-287D-44FC-A853-CFDCA6EB2933}">
      <formula1>0</formula1>
      <formula2>99999</formula2>
    </dataValidation>
    <dataValidation type="whole" allowBlank="1" showInputMessage="1" showErrorMessage="1" sqref="G23" xr:uid="{F144AB67-A3BB-48BB-9BCB-5F5D3B202DF1}">
      <formula1>0</formula1>
      <formula2>999</formula2>
    </dataValidation>
    <dataValidation type="list" allowBlank="1" showInputMessage="1" showErrorMessage="1" sqref="E23" xr:uid="{E223CFBC-AB48-4B98-997C-ED077D06249F}">
      <formula1>"unknown,yes,no"</formula1>
    </dataValidation>
    <dataValidation type="list" allowBlank="1" showInputMessage="1" showErrorMessage="1" sqref="E25:G25" xr:uid="{D3886C0C-0A52-46C1-B667-C8259F3F3CDA}">
      <formula1>"unknown, no indication of a flashy system, flashy tile system likely, flashy stream levels likely, both tile and stream systems likely flashy"</formula1>
    </dataValidation>
  </dataValidations>
  <pageMargins left="0.7" right="0.7" top="0.75" bottom="0.75" header="0" footer="0"/>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997"/>
  <sheetViews>
    <sheetView zoomScale="172" workbookViewId="0"/>
  </sheetViews>
  <sheetFormatPr defaultColWidth="14.42578125" defaultRowHeight="15" customHeight="1" x14ac:dyDescent="0.25"/>
  <cols>
    <col min="1" max="1" width="8.7109375" customWidth="1"/>
    <col min="2" max="2" width="4.42578125" style="15" customWidth="1"/>
    <col min="3" max="3" width="18.7109375" style="30" customWidth="1"/>
    <col min="4" max="4" width="41.85546875" style="31" customWidth="1"/>
    <col min="5" max="5" width="8.7109375" style="32" customWidth="1"/>
    <col min="6" max="27" width="8.7109375" customWidth="1"/>
  </cols>
  <sheetData>
    <row r="1" spans="1:6" ht="14.25" customHeight="1" x14ac:dyDescent="0.25"/>
    <row r="2" spans="1:6" ht="26.25" x14ac:dyDescent="0.4">
      <c r="A2" s="33" t="s">
        <v>44</v>
      </c>
      <c r="B2" s="33"/>
    </row>
    <row r="3" spans="1:6" ht="14.25" customHeight="1" x14ac:dyDescent="0.25"/>
    <row r="4" spans="1:6" ht="29.45" customHeight="1" x14ac:dyDescent="0.25">
      <c r="C4" s="114" t="s">
        <v>61</v>
      </c>
      <c r="D4" s="114"/>
      <c r="E4" s="114"/>
    </row>
    <row r="5" spans="1:6" ht="14.25" customHeight="1" x14ac:dyDescent="0.25"/>
    <row r="6" spans="1:6" ht="14.25" customHeight="1" x14ac:dyDescent="0.25">
      <c r="D6" s="56" t="s">
        <v>194</v>
      </c>
    </row>
    <row r="7" spans="1:6" ht="14.25" customHeight="1" x14ac:dyDescent="0.25"/>
    <row r="8" spans="1:6" ht="14.25" customHeight="1" x14ac:dyDescent="0.25">
      <c r="B8" s="15" t="s">
        <v>99</v>
      </c>
      <c r="C8" s="36" t="s">
        <v>57</v>
      </c>
      <c r="D8" s="34" t="s">
        <v>154</v>
      </c>
      <c r="E8" s="17" t="s">
        <v>3</v>
      </c>
    </row>
    <row r="9" spans="1:6" ht="14.25" customHeight="1" x14ac:dyDescent="0.25"/>
    <row r="10" spans="1:6" x14ac:dyDescent="0.25">
      <c r="B10" s="15" t="s">
        <v>100</v>
      </c>
      <c r="C10" s="36" t="s">
        <v>57</v>
      </c>
      <c r="D10" s="34" t="s">
        <v>42</v>
      </c>
      <c r="E10" s="17" t="s">
        <v>3</v>
      </c>
      <c r="F10" s="18"/>
    </row>
    <row r="11" spans="1:6" ht="14.25" customHeight="1" x14ac:dyDescent="0.25"/>
    <row r="12" spans="1:6" ht="30" x14ac:dyDescent="0.25">
      <c r="B12" s="15" t="s">
        <v>101</v>
      </c>
      <c r="C12" s="36" t="s">
        <v>57</v>
      </c>
      <c r="D12" s="34" t="s">
        <v>56</v>
      </c>
      <c r="E12" s="17" t="s">
        <v>3</v>
      </c>
    </row>
    <row r="13" spans="1:6" ht="14.25" customHeight="1" x14ac:dyDescent="0.25"/>
    <row r="14" spans="1:6" ht="60" x14ac:dyDescent="0.25">
      <c r="B14" s="35" t="s">
        <v>102</v>
      </c>
      <c r="C14" s="36" t="s">
        <v>57</v>
      </c>
      <c r="D14" s="34" t="s">
        <v>157</v>
      </c>
      <c r="E14" s="17" t="s">
        <v>3</v>
      </c>
      <c r="F14" s="18"/>
    </row>
    <row r="15" spans="1:6" ht="14.25" customHeight="1" x14ac:dyDescent="0.25">
      <c r="B15" s="35"/>
      <c r="F15" s="18"/>
    </row>
    <row r="16" spans="1:6" ht="60" x14ac:dyDescent="0.25">
      <c r="B16" s="35" t="s">
        <v>103</v>
      </c>
      <c r="C16" s="36" t="s">
        <v>57</v>
      </c>
      <c r="D16" s="34" t="s">
        <v>158</v>
      </c>
      <c r="E16" s="17" t="s">
        <v>3</v>
      </c>
    </row>
    <row r="17" spans="2:5" x14ac:dyDescent="0.25">
      <c r="B17" s="35"/>
    </row>
    <row r="18" spans="2:5" x14ac:dyDescent="0.25">
      <c r="B18" s="35" t="s">
        <v>104</v>
      </c>
      <c r="C18" s="36" t="s">
        <v>57</v>
      </c>
      <c r="D18" s="34" t="s">
        <v>105</v>
      </c>
      <c r="E18" s="17" t="s">
        <v>3</v>
      </c>
    </row>
    <row r="19" spans="2:5" ht="14.25" customHeight="1" x14ac:dyDescent="0.25"/>
    <row r="20" spans="2:5" ht="30" x14ac:dyDescent="0.25">
      <c r="B20" s="35" t="s">
        <v>197</v>
      </c>
      <c r="C20" s="36" t="s">
        <v>57</v>
      </c>
      <c r="D20" s="34" t="s">
        <v>153</v>
      </c>
      <c r="E20" s="17"/>
    </row>
    <row r="21" spans="2:5" ht="14.25" customHeight="1" x14ac:dyDescent="0.25"/>
    <row r="22" spans="2:5" ht="14.25" customHeight="1" x14ac:dyDescent="0.25"/>
    <row r="23" spans="2:5" ht="14.25" customHeight="1" x14ac:dyDescent="0.25"/>
    <row r="24" spans="2:5" ht="14.25" customHeight="1" x14ac:dyDescent="0.25"/>
    <row r="25" spans="2:5" ht="14.25" customHeight="1" x14ac:dyDescent="0.25"/>
    <row r="26" spans="2:5" ht="14.25" customHeight="1" x14ac:dyDescent="0.25"/>
    <row r="27" spans="2:5" ht="14.25" customHeight="1" x14ac:dyDescent="0.25"/>
    <row r="28" spans="2:5" ht="14.25" customHeight="1" x14ac:dyDescent="0.25"/>
    <row r="29" spans="2:5" ht="14.25" customHeight="1" x14ac:dyDescent="0.25"/>
    <row r="30" spans="2:5" ht="14.25" customHeight="1" x14ac:dyDescent="0.25"/>
    <row r="31" spans="2:5" ht="14.25" customHeight="1" x14ac:dyDescent="0.25"/>
    <row r="32" spans="2:5"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sheetData>
  <sheetProtection algorithmName="SHA-512" hashValue="YFJ2+zn2njTM4zRkSIGkF2yF8wVtrRya4VBL1/5UN2pNGTD4buAxA8yF/+1cnnAHHFuFqdLXuqFQIF24bPEf0Q==" saltValue="7i6bUNmw8+To0uglo4qLcQ==" spinCount="100000" sheet="1" objects="1" scenarios="1"/>
  <mergeCells count="1">
    <mergeCell ref="C4:E4"/>
  </mergeCells>
  <conditionalFormatting sqref="C8">
    <cfRule type="cellIs" dxfId="6" priority="7" operator="equal">
      <formula>"Needs Attention"</formula>
    </cfRule>
  </conditionalFormatting>
  <conditionalFormatting sqref="C10">
    <cfRule type="cellIs" dxfId="5" priority="6" operator="equal">
      <formula>"Needs Attention"</formula>
    </cfRule>
  </conditionalFormatting>
  <conditionalFormatting sqref="C12">
    <cfRule type="cellIs" dxfId="4" priority="5" operator="equal">
      <formula>"Needs Attention"</formula>
    </cfRule>
  </conditionalFormatting>
  <conditionalFormatting sqref="C18">
    <cfRule type="cellIs" dxfId="3" priority="4" operator="equal">
      <formula>"Needs Attention"</formula>
    </cfRule>
  </conditionalFormatting>
  <conditionalFormatting sqref="C20">
    <cfRule type="cellIs" dxfId="2" priority="3" operator="equal">
      <formula>"Needs Attention"</formula>
    </cfRule>
  </conditionalFormatting>
  <conditionalFormatting sqref="C14">
    <cfRule type="cellIs" dxfId="1" priority="2" operator="equal">
      <formula>"Needs Attention"</formula>
    </cfRule>
  </conditionalFormatting>
  <conditionalFormatting sqref="C16">
    <cfRule type="cellIs" dxfId="0" priority="1" operator="equal">
      <formula>"Needs Attention"</formula>
    </cfRule>
  </conditionalFormatting>
  <dataValidations count="1">
    <dataValidation type="list" allowBlank="1" showInputMessage="1" showErrorMessage="1" sqref="C8 C10 C12 C18 C20 C14 C16" xr:uid="{FF99A5B4-D51D-4680-AD9D-E617B8D6402D}">
      <formula1>"Complete,Needs Attention"</formula1>
    </dataValidation>
  </dataValidations>
  <pageMargins left="0.7" right="0.7" top="0.75" bottom="0.75" header="0" footer="0"/>
  <pageSetup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EA261-49D4-4310-93C8-7E071404939C}">
  <sheetPr codeName="Sheet4"/>
  <dimension ref="A1:Z81"/>
  <sheetViews>
    <sheetView zoomScale="143" zoomScaleNormal="100" workbookViewId="0"/>
  </sheetViews>
  <sheetFormatPr defaultColWidth="8.7109375" defaultRowHeight="15" x14ac:dyDescent="0.25"/>
  <cols>
    <col min="1" max="1" width="5" customWidth="1"/>
    <col min="2" max="2" width="4" style="15" customWidth="1"/>
    <col min="4" max="4" width="41.7109375" customWidth="1"/>
    <col min="5" max="5" width="8.7109375" style="16"/>
    <col min="9" max="9" width="10.7109375" bestFit="1" customWidth="1"/>
    <col min="10" max="10" width="9.28515625" bestFit="1" customWidth="1"/>
    <col min="12" max="12" width="9.28515625" customWidth="1"/>
    <col min="14" max="14" width="11.28515625" bestFit="1" customWidth="1"/>
    <col min="15" max="15" width="9.140625" customWidth="1"/>
    <col min="16" max="16" width="9" customWidth="1"/>
    <col min="17" max="17" width="5.140625" customWidth="1"/>
  </cols>
  <sheetData>
    <row r="1" spans="1:26" ht="18" customHeight="1" x14ac:dyDescent="0.35">
      <c r="B1" s="12"/>
      <c r="C1" s="12"/>
      <c r="D1" s="12"/>
      <c r="E1" s="13"/>
      <c r="F1" s="14"/>
      <c r="G1" s="14"/>
      <c r="H1" s="14"/>
      <c r="I1" s="14"/>
      <c r="J1" s="12"/>
      <c r="K1" s="12"/>
      <c r="L1" s="12"/>
      <c r="M1" s="12"/>
      <c r="N1" s="12"/>
      <c r="O1" s="12"/>
      <c r="P1" s="12"/>
      <c r="Q1" s="12"/>
      <c r="R1" s="12"/>
      <c r="S1" s="12"/>
      <c r="T1" s="12"/>
      <c r="U1" s="12"/>
      <c r="V1" s="12"/>
      <c r="W1" s="12"/>
      <c r="X1" s="12"/>
      <c r="Y1" s="12"/>
      <c r="Z1" s="12"/>
    </row>
    <row r="2" spans="1:26" ht="23.25" x14ac:dyDescent="0.35">
      <c r="A2" s="12" t="s">
        <v>58</v>
      </c>
    </row>
    <row r="4" spans="1:26" x14ac:dyDescent="0.25">
      <c r="J4" s="19">
        <v>0.05</v>
      </c>
      <c r="K4" t="s">
        <v>79</v>
      </c>
    </row>
    <row r="5" spans="1:26" x14ac:dyDescent="0.25">
      <c r="D5" s="56" t="s">
        <v>195</v>
      </c>
      <c r="J5" s="20">
        <f>J4/100</f>
        <v>5.0000000000000001E-4</v>
      </c>
    </row>
    <row r="6" spans="1:26" x14ac:dyDescent="0.25">
      <c r="D6" s="55" t="s">
        <v>196</v>
      </c>
    </row>
    <row r="8" spans="1:26" x14ac:dyDescent="0.25">
      <c r="B8" s="15" t="s">
        <v>142</v>
      </c>
      <c r="C8" s="15" t="s">
        <v>66</v>
      </c>
      <c r="G8" s="17"/>
      <c r="K8" t="s">
        <v>80</v>
      </c>
      <c r="L8" t="s">
        <v>81</v>
      </c>
      <c r="M8" t="s">
        <v>82</v>
      </c>
      <c r="N8" t="s">
        <v>83</v>
      </c>
      <c r="O8" s="18" t="s">
        <v>92</v>
      </c>
      <c r="P8" s="18" t="s">
        <v>155</v>
      </c>
    </row>
    <row r="9" spans="1:26" x14ac:dyDescent="0.25">
      <c r="D9" t="s">
        <v>63</v>
      </c>
      <c r="E9" s="7">
        <v>100</v>
      </c>
      <c r="F9" t="s">
        <v>55</v>
      </c>
      <c r="I9" t="s">
        <v>77</v>
      </c>
      <c r="J9" s="21">
        <f>J10-E41</f>
        <v>0</v>
      </c>
      <c r="K9" s="22">
        <f>E10</f>
        <v>100</v>
      </c>
      <c r="L9">
        <f>L10+E44*E41/100</f>
        <v>95.3</v>
      </c>
      <c r="M9" s="22">
        <f>E10-E33</f>
        <v>97</v>
      </c>
      <c r="N9" s="22">
        <f>E52</f>
        <v>98.85</v>
      </c>
      <c r="O9" s="21">
        <f>K9-E28</f>
        <v>90</v>
      </c>
      <c r="P9" s="22">
        <f>E15</f>
        <v>90</v>
      </c>
    </row>
    <row r="10" spans="1:26" x14ac:dyDescent="0.25">
      <c r="D10" s="18" t="s">
        <v>65</v>
      </c>
      <c r="E10" s="7">
        <v>100</v>
      </c>
      <c r="F10" t="s">
        <v>55</v>
      </c>
      <c r="I10" t="s">
        <v>75</v>
      </c>
      <c r="J10">
        <v>0</v>
      </c>
      <c r="K10" s="22">
        <f>E9</f>
        <v>100</v>
      </c>
      <c r="L10" s="22">
        <f>E19+E43</f>
        <v>95.3</v>
      </c>
      <c r="M10" s="22">
        <f>E9-E32</f>
        <v>97</v>
      </c>
      <c r="N10" s="22">
        <f>E51</f>
        <v>98.85</v>
      </c>
      <c r="O10" s="21">
        <f>K10-E27</f>
        <v>90</v>
      </c>
      <c r="P10" s="22">
        <f>E14</f>
        <v>90</v>
      </c>
    </row>
    <row r="11" spans="1:26" x14ac:dyDescent="0.25">
      <c r="D11" s="18" t="s">
        <v>64</v>
      </c>
      <c r="E11" s="7">
        <v>100</v>
      </c>
      <c r="F11" t="s">
        <v>55</v>
      </c>
      <c r="I11" t="s">
        <v>76</v>
      </c>
      <c r="J11" s="21">
        <f>J10+E42</f>
        <v>1500</v>
      </c>
      <c r="K11" s="22">
        <f>E11</f>
        <v>100</v>
      </c>
      <c r="L11">
        <f>L10+E45*E42/100</f>
        <v>96.8</v>
      </c>
      <c r="M11" s="22">
        <f>E11-E34</f>
        <v>97</v>
      </c>
      <c r="N11" s="22">
        <f>E53</f>
        <v>98.1</v>
      </c>
      <c r="O11" s="21">
        <f>K11-E29</f>
        <v>90</v>
      </c>
      <c r="P11" s="22">
        <f>E16</f>
        <v>90</v>
      </c>
    </row>
    <row r="13" spans="1:26" x14ac:dyDescent="0.25">
      <c r="B13" s="15" t="s">
        <v>143</v>
      </c>
      <c r="C13" s="15" t="s">
        <v>95</v>
      </c>
      <c r="G13" s="17"/>
      <c r="K13" t="s">
        <v>84</v>
      </c>
    </row>
    <row r="14" spans="1:26" x14ac:dyDescent="0.25">
      <c r="D14" t="s">
        <v>63</v>
      </c>
      <c r="E14" s="7">
        <v>90</v>
      </c>
      <c r="F14" t="s">
        <v>55</v>
      </c>
      <c r="J14">
        <f>-0.005*(E41+E42)</f>
        <v>-7.5</v>
      </c>
      <c r="K14" s="22">
        <f>E19</f>
        <v>95</v>
      </c>
    </row>
    <row r="15" spans="1:26" x14ac:dyDescent="0.25">
      <c r="D15" s="18" t="s">
        <v>65</v>
      </c>
      <c r="E15" s="7">
        <v>90</v>
      </c>
      <c r="F15" t="s">
        <v>55</v>
      </c>
      <c r="J15">
        <f>J14</f>
        <v>-7.5</v>
      </c>
      <c r="K15" s="22">
        <f>E19+0.5</f>
        <v>95.5</v>
      </c>
      <c r="O15">
        <f>J22+(N20-$E$14)/2</f>
        <v>-5</v>
      </c>
    </row>
    <row r="16" spans="1:26" x14ac:dyDescent="0.25">
      <c r="D16" s="18" t="s">
        <v>64</v>
      </c>
      <c r="E16" s="7">
        <v>90</v>
      </c>
      <c r="F16" t="s">
        <v>55</v>
      </c>
      <c r="J16">
        <f>0.005*(E41+E42)</f>
        <v>7.5</v>
      </c>
      <c r="K16" s="22">
        <f>K15</f>
        <v>95.5</v>
      </c>
    </row>
    <row r="17" spans="2:15" x14ac:dyDescent="0.25">
      <c r="J17">
        <f>J16</f>
        <v>7.5</v>
      </c>
      <c r="K17" s="22">
        <f>E19</f>
        <v>95</v>
      </c>
    </row>
    <row r="18" spans="2:15" x14ac:dyDescent="0.25">
      <c r="B18" s="15" t="s">
        <v>144</v>
      </c>
      <c r="C18" s="15" t="s">
        <v>96</v>
      </c>
      <c r="G18" s="17"/>
    </row>
    <row r="19" spans="2:15" x14ac:dyDescent="0.25">
      <c r="D19" t="s">
        <v>72</v>
      </c>
      <c r="E19" s="7">
        <v>95</v>
      </c>
      <c r="F19" t="s">
        <v>55</v>
      </c>
      <c r="I19" s="15" t="s">
        <v>139</v>
      </c>
      <c r="M19" s="18"/>
      <c r="N19" s="18" t="s">
        <v>92</v>
      </c>
      <c r="O19" s="21"/>
    </row>
    <row r="20" spans="2:15" x14ac:dyDescent="0.25">
      <c r="J20" s="18" t="s">
        <v>133</v>
      </c>
      <c r="K20" s="18" t="s">
        <v>83</v>
      </c>
      <c r="M20">
        <f>IF(N20&gt;$E$14,$M$29+(N20-$E$14)/2,M28)</f>
        <v>-8</v>
      </c>
      <c r="N20" s="22">
        <f>E9-E27</f>
        <v>90</v>
      </c>
    </row>
    <row r="21" spans="2:15" x14ac:dyDescent="0.25">
      <c r="B21" s="15" t="s">
        <v>148</v>
      </c>
      <c r="C21" s="15" t="s">
        <v>159</v>
      </c>
      <c r="G21" s="17"/>
      <c r="I21" s="18" t="s">
        <v>134</v>
      </c>
      <c r="J21">
        <f>M28</f>
        <v>-8</v>
      </c>
      <c r="K21" s="22">
        <f>E22+E14</f>
        <v>91.5</v>
      </c>
      <c r="M21">
        <f>M31</f>
        <v>35</v>
      </c>
      <c r="N21" s="22">
        <f>N20</f>
        <v>90</v>
      </c>
    </row>
    <row r="22" spans="2:15" x14ac:dyDescent="0.25">
      <c r="D22" t="s">
        <v>63</v>
      </c>
      <c r="E22" s="7">
        <v>1.5</v>
      </c>
      <c r="F22" t="s">
        <v>55</v>
      </c>
      <c r="I22" s="18" t="s">
        <v>135</v>
      </c>
      <c r="J22">
        <f>M29</f>
        <v>-5</v>
      </c>
      <c r="K22" s="22">
        <f>E22+E14</f>
        <v>91.5</v>
      </c>
    </row>
    <row r="23" spans="2:15" x14ac:dyDescent="0.25">
      <c r="D23" s="18" t="s">
        <v>65</v>
      </c>
      <c r="E23" s="7">
        <v>1.5</v>
      </c>
      <c r="F23" t="s">
        <v>55</v>
      </c>
      <c r="I23" s="18" t="s">
        <v>136</v>
      </c>
      <c r="J23">
        <f>IF(N20&gt;$E$14,M20,J22+(K23-$E$14)/2)</f>
        <v>-4.25</v>
      </c>
      <c r="K23" s="22">
        <f>IF(K21&gt;N21,K21,N21+0.1*(E51-N21))</f>
        <v>91.5</v>
      </c>
      <c r="N23" s="18" t="s">
        <v>82</v>
      </c>
    </row>
    <row r="24" spans="2:15" x14ac:dyDescent="0.25">
      <c r="D24" s="18" t="s">
        <v>64</v>
      </c>
      <c r="E24" s="7">
        <v>1.5</v>
      </c>
      <c r="F24" t="s">
        <v>55</v>
      </c>
      <c r="I24" s="18" t="s">
        <v>137</v>
      </c>
      <c r="J24" s="21">
        <f>M30+E39</f>
        <v>30</v>
      </c>
      <c r="K24" s="22">
        <f>E51</f>
        <v>98.85</v>
      </c>
      <c r="M24">
        <f>IF(N24&gt;$E$14,$M$29+(N24-$E$14)/2,M28)</f>
        <v>-1.5</v>
      </c>
      <c r="N24" s="22">
        <f>$E$9-$E$32</f>
        <v>97</v>
      </c>
    </row>
    <row r="25" spans="2:15" x14ac:dyDescent="0.25">
      <c r="I25" s="18" t="s">
        <v>138</v>
      </c>
      <c r="J25">
        <f>M31</f>
        <v>35</v>
      </c>
      <c r="K25" s="22">
        <f>E51</f>
        <v>98.85</v>
      </c>
      <c r="M25">
        <f>M31</f>
        <v>35</v>
      </c>
      <c r="N25" s="22">
        <f>$E$9-$E$32</f>
        <v>97</v>
      </c>
    </row>
    <row r="26" spans="2:15" x14ac:dyDescent="0.25">
      <c r="B26" s="15" t="s">
        <v>149</v>
      </c>
      <c r="C26" s="15" t="s">
        <v>88</v>
      </c>
      <c r="G26" s="17"/>
    </row>
    <row r="27" spans="2:15" x14ac:dyDescent="0.25">
      <c r="D27" t="s">
        <v>63</v>
      </c>
      <c r="E27" s="8">
        <v>10</v>
      </c>
      <c r="F27" t="s">
        <v>55</v>
      </c>
      <c r="K27" s="18" t="s">
        <v>81</v>
      </c>
      <c r="N27" s="18" t="s">
        <v>80</v>
      </c>
    </row>
    <row r="28" spans="2:15" x14ac:dyDescent="0.25">
      <c r="D28" s="18" t="s">
        <v>65</v>
      </c>
      <c r="E28" s="8">
        <v>10</v>
      </c>
      <c r="F28" t="s">
        <v>55</v>
      </c>
      <c r="J28" s="22">
        <f>J29</f>
        <v>29.75</v>
      </c>
      <c r="K28" s="22">
        <f>L10</f>
        <v>95.3</v>
      </c>
      <c r="M28">
        <f>M29-3</f>
        <v>-8</v>
      </c>
      <c r="N28" s="22">
        <f>E14</f>
        <v>90</v>
      </c>
    </row>
    <row r="29" spans="2:15" x14ac:dyDescent="0.25">
      <c r="D29" s="18" t="s">
        <v>64</v>
      </c>
      <c r="E29" s="8">
        <v>10</v>
      </c>
      <c r="F29" t="s">
        <v>55</v>
      </c>
      <c r="J29" s="22">
        <f>J24-0.25</f>
        <v>29.75</v>
      </c>
      <c r="K29" s="23">
        <f>K28+E40/12</f>
        <v>95.8</v>
      </c>
      <c r="M29">
        <f>-($E$9-$E$14)/2</f>
        <v>-5</v>
      </c>
      <c r="N29" s="22">
        <f>E14</f>
        <v>90</v>
      </c>
    </row>
    <row r="30" spans="2:15" x14ac:dyDescent="0.25">
      <c r="J30" s="22">
        <f>J24+0.25</f>
        <v>30.25</v>
      </c>
      <c r="K30" s="22">
        <f>K29</f>
        <v>95.8</v>
      </c>
      <c r="M30">
        <v>0</v>
      </c>
      <c r="N30" s="22">
        <f>E9</f>
        <v>100</v>
      </c>
    </row>
    <row r="31" spans="2:15" x14ac:dyDescent="0.25">
      <c r="B31" s="15" t="s">
        <v>146</v>
      </c>
      <c r="C31" s="15" t="s">
        <v>67</v>
      </c>
      <c r="J31" s="22">
        <f>J30</f>
        <v>30.25</v>
      </c>
      <c r="K31" s="22">
        <f>K28</f>
        <v>95.3</v>
      </c>
      <c r="M31">
        <f>M30+3.5*$E$39/3</f>
        <v>35</v>
      </c>
      <c r="N31" s="22">
        <f>E9</f>
        <v>100</v>
      </c>
    </row>
    <row r="32" spans="2:15" x14ac:dyDescent="0.25">
      <c r="D32" t="s">
        <v>63</v>
      </c>
      <c r="E32" s="7">
        <v>3</v>
      </c>
      <c r="F32" t="s">
        <v>55</v>
      </c>
    </row>
    <row r="33" spans="2:14" x14ac:dyDescent="0.25">
      <c r="D33" s="18" t="s">
        <v>65</v>
      </c>
      <c r="E33" s="7">
        <v>3</v>
      </c>
      <c r="F33" t="s">
        <v>55</v>
      </c>
      <c r="I33" s="15" t="s">
        <v>140</v>
      </c>
      <c r="M33" s="18"/>
      <c r="N33" s="18" t="s">
        <v>92</v>
      </c>
    </row>
    <row r="34" spans="2:14" x14ac:dyDescent="0.25">
      <c r="D34" s="18" t="s">
        <v>64</v>
      </c>
      <c r="E34" s="7">
        <v>3</v>
      </c>
      <c r="F34" t="s">
        <v>55</v>
      </c>
      <c r="J34" s="18" t="s">
        <v>133</v>
      </c>
      <c r="K34" s="18" t="s">
        <v>83</v>
      </c>
      <c r="M34">
        <f>IF(N34&gt;$E$15,$M$43+(N34-$E$15)/2,M42)</f>
        <v>-8</v>
      </c>
      <c r="N34" s="22">
        <f>E10-E28</f>
        <v>90</v>
      </c>
    </row>
    <row r="35" spans="2:14" x14ac:dyDescent="0.25">
      <c r="D35" s="18"/>
      <c r="I35" s="18" t="s">
        <v>134</v>
      </c>
      <c r="J35">
        <f>M42</f>
        <v>-8</v>
      </c>
      <c r="K35" s="22">
        <f>E23+E15</f>
        <v>91.5</v>
      </c>
      <c r="M35">
        <f>M45</f>
        <v>35</v>
      </c>
      <c r="N35" s="22">
        <f>N34</f>
        <v>90</v>
      </c>
    </row>
    <row r="36" spans="2:14" ht="18" x14ac:dyDescent="0.35">
      <c r="B36" s="15" t="s">
        <v>145</v>
      </c>
      <c r="C36" s="15" t="s">
        <v>192</v>
      </c>
      <c r="D36" s="18"/>
      <c r="E36" s="8">
        <v>35</v>
      </c>
      <c r="F36" t="s">
        <v>54</v>
      </c>
      <c r="I36" s="18" t="s">
        <v>135</v>
      </c>
      <c r="J36">
        <f>M43</f>
        <v>-5</v>
      </c>
      <c r="K36" s="22">
        <f>E23+E15</f>
        <v>91.5</v>
      </c>
    </row>
    <row r="37" spans="2:14" x14ac:dyDescent="0.25">
      <c r="G37" s="15"/>
      <c r="I37" s="18" t="s">
        <v>136</v>
      </c>
      <c r="J37">
        <f>IF(N34&gt;$E$15,M34,J36+(K37-$E$15)/2)</f>
        <v>-4.25</v>
      </c>
      <c r="K37" s="22">
        <f>IF(K35&gt;N35,K35,N35+0.1*(E52-N35))</f>
        <v>91.5</v>
      </c>
      <c r="N37" s="18" t="s">
        <v>82</v>
      </c>
    </row>
    <row r="38" spans="2:14" x14ac:dyDescent="0.25">
      <c r="B38" s="15" t="s">
        <v>147</v>
      </c>
      <c r="C38" s="15" t="s">
        <v>71</v>
      </c>
      <c r="G38" s="17" t="s">
        <v>3</v>
      </c>
      <c r="I38" s="18" t="s">
        <v>137</v>
      </c>
      <c r="J38" s="21">
        <f>M44+E39</f>
        <v>30</v>
      </c>
      <c r="K38" s="22">
        <f>E52</f>
        <v>98.85</v>
      </c>
      <c r="M38">
        <f>IF(N38&gt;$E$15,$M$43+(N38-$E$15)/2,M42)</f>
        <v>-1.5</v>
      </c>
      <c r="N38" s="22">
        <f>$E$10-$E$33</f>
        <v>97</v>
      </c>
    </row>
    <row r="39" spans="2:14" x14ac:dyDescent="0.25">
      <c r="D39" s="18" t="s">
        <v>87</v>
      </c>
      <c r="E39" s="9">
        <v>30</v>
      </c>
      <c r="F39" t="s">
        <v>55</v>
      </c>
      <c r="I39" s="18" t="s">
        <v>138</v>
      </c>
      <c r="J39">
        <f>M45</f>
        <v>35</v>
      </c>
      <c r="K39" s="22">
        <f>E52</f>
        <v>98.85</v>
      </c>
      <c r="M39">
        <f>M45</f>
        <v>35</v>
      </c>
      <c r="N39" s="22">
        <f>$E$10-$E$33</f>
        <v>97</v>
      </c>
    </row>
    <row r="40" spans="2:14" x14ac:dyDescent="0.25">
      <c r="D40" t="s">
        <v>85</v>
      </c>
      <c r="E40" s="10">
        <v>6</v>
      </c>
      <c r="F40" t="s">
        <v>86</v>
      </c>
    </row>
    <row r="41" spans="2:14" x14ac:dyDescent="0.25">
      <c r="D41" s="18" t="s">
        <v>73</v>
      </c>
      <c r="E41" s="9">
        <v>0</v>
      </c>
      <c r="F41" t="s">
        <v>55</v>
      </c>
      <c r="K41" s="18" t="s">
        <v>81</v>
      </c>
      <c r="N41" s="18" t="s">
        <v>80</v>
      </c>
    </row>
    <row r="42" spans="2:14" x14ac:dyDescent="0.25">
      <c r="D42" s="18" t="s">
        <v>74</v>
      </c>
      <c r="E42" s="9">
        <v>1500</v>
      </c>
      <c r="F42" t="s">
        <v>55</v>
      </c>
      <c r="J42" s="22">
        <f>J43</f>
        <v>29.75</v>
      </c>
      <c r="K42" s="22">
        <f>L9</f>
        <v>95.3</v>
      </c>
      <c r="M42">
        <f>M43-3</f>
        <v>-8</v>
      </c>
      <c r="N42" s="22">
        <f>E15</f>
        <v>90</v>
      </c>
    </row>
    <row r="43" spans="2:14" x14ac:dyDescent="0.25">
      <c r="D43" s="18" t="s">
        <v>97</v>
      </c>
      <c r="E43" s="11">
        <v>0.3</v>
      </c>
      <c r="F43" t="s">
        <v>55</v>
      </c>
      <c r="J43" s="22">
        <f>J38-0.25</f>
        <v>29.75</v>
      </c>
      <c r="K43" s="23">
        <f>K42+E40/12</f>
        <v>95.8</v>
      </c>
      <c r="M43">
        <f>-($E$10-$E$15)/2</f>
        <v>-5</v>
      </c>
      <c r="N43" s="22">
        <f>E15</f>
        <v>90</v>
      </c>
    </row>
    <row r="44" spans="2:14" x14ac:dyDescent="0.25">
      <c r="D44" s="18" t="s">
        <v>94</v>
      </c>
      <c r="E44" s="11">
        <v>0.1</v>
      </c>
      <c r="F44" t="s">
        <v>78</v>
      </c>
      <c r="J44" s="22">
        <f>J38+0.25</f>
        <v>30.25</v>
      </c>
      <c r="K44" s="22">
        <f>K43</f>
        <v>95.8</v>
      </c>
      <c r="M44">
        <v>0</v>
      </c>
      <c r="N44" s="22">
        <f>E10</f>
        <v>100</v>
      </c>
    </row>
    <row r="45" spans="2:14" x14ac:dyDescent="0.25">
      <c r="D45" s="18" t="s">
        <v>93</v>
      </c>
      <c r="E45" s="11">
        <v>0.1</v>
      </c>
      <c r="F45" s="18" t="s">
        <v>78</v>
      </c>
      <c r="J45" s="22">
        <f>J44</f>
        <v>30.25</v>
      </c>
      <c r="K45" s="22">
        <f>K42</f>
        <v>95.3</v>
      </c>
      <c r="M45">
        <f>M44+3.5*$E$39/3</f>
        <v>35</v>
      </c>
      <c r="N45" s="22">
        <f>E10</f>
        <v>100</v>
      </c>
    </row>
    <row r="47" spans="2:14" x14ac:dyDescent="0.25">
      <c r="B47" s="15" t="s">
        <v>148</v>
      </c>
      <c r="C47" s="15" t="s">
        <v>68</v>
      </c>
      <c r="G47" s="17"/>
    </row>
    <row r="48" spans="2:14" x14ac:dyDescent="0.25">
      <c r="D48" t="s">
        <v>70</v>
      </c>
      <c r="E48" s="16">
        <f>E9-1</f>
        <v>99</v>
      </c>
      <c r="F48" t="s">
        <v>55</v>
      </c>
      <c r="I48" s="15" t="s">
        <v>141</v>
      </c>
      <c r="M48" s="18"/>
      <c r="N48" s="18" t="s">
        <v>92</v>
      </c>
    </row>
    <row r="49" spans="2:14" x14ac:dyDescent="0.25">
      <c r="D49" t="s">
        <v>69</v>
      </c>
      <c r="E49" s="11">
        <v>99</v>
      </c>
      <c r="F49" t="s">
        <v>55</v>
      </c>
      <c r="G49" s="17" t="s">
        <v>3</v>
      </c>
      <c r="J49" s="18" t="s">
        <v>133</v>
      </c>
      <c r="K49" s="18" t="s">
        <v>83</v>
      </c>
      <c r="M49">
        <f>IF(N49&gt;$E$16,$M$58+(N49-$E$16)/2,M57)</f>
        <v>-8</v>
      </c>
      <c r="N49" s="22">
        <f>E11-E29</f>
        <v>90</v>
      </c>
    </row>
    <row r="50" spans="2:14" x14ac:dyDescent="0.25">
      <c r="I50" s="18" t="s">
        <v>134</v>
      </c>
      <c r="J50">
        <f>M57</f>
        <v>-8</v>
      </c>
      <c r="K50" s="22">
        <f>E24+E16</f>
        <v>91.5</v>
      </c>
      <c r="M50">
        <f>M60</f>
        <v>35</v>
      </c>
      <c r="N50" s="22">
        <f>N49</f>
        <v>90</v>
      </c>
    </row>
    <row r="51" spans="2:14" x14ac:dyDescent="0.25">
      <c r="D51" s="18" t="s">
        <v>89</v>
      </c>
      <c r="E51" s="16">
        <f>E49-0.15</f>
        <v>98.85</v>
      </c>
      <c r="F51" t="s">
        <v>55</v>
      </c>
      <c r="I51" s="18" t="s">
        <v>135</v>
      </c>
      <c r="J51">
        <f>M58</f>
        <v>-5</v>
      </c>
      <c r="K51" s="22">
        <f>E24+E16</f>
        <v>91.5</v>
      </c>
    </row>
    <row r="52" spans="2:14" x14ac:dyDescent="0.25">
      <c r="D52" s="18" t="s">
        <v>91</v>
      </c>
      <c r="E52" s="16">
        <f>E51-J5*E41</f>
        <v>98.85</v>
      </c>
      <c r="F52" t="s">
        <v>55</v>
      </c>
      <c r="I52" s="18" t="s">
        <v>136</v>
      </c>
      <c r="J52">
        <f>IF(N49&gt;$E$16,M49,J51+(K52-$E$16)/2)</f>
        <v>-4.25</v>
      </c>
      <c r="K52" s="22">
        <f>IF(K50&gt;N50,K50,N50+0.1*(E53-N50))</f>
        <v>91.5</v>
      </c>
      <c r="N52" s="18" t="s">
        <v>82</v>
      </c>
    </row>
    <row r="53" spans="2:14" x14ac:dyDescent="0.25">
      <c r="D53" s="18" t="s">
        <v>90</v>
      </c>
      <c r="E53" s="16">
        <f>E51-J5*E42</f>
        <v>98.1</v>
      </c>
      <c r="F53" t="s">
        <v>55</v>
      </c>
      <c r="I53" s="18" t="s">
        <v>137</v>
      </c>
      <c r="J53" s="21">
        <f>M59+E39</f>
        <v>30</v>
      </c>
      <c r="K53" s="22">
        <f>E53</f>
        <v>98.1</v>
      </c>
      <c r="M53">
        <f>IF(N53&gt;$E$16,$M$58+(N53-$E$16)/2,M57)</f>
        <v>-1.5</v>
      </c>
      <c r="N53" s="22">
        <f>$E$11-$E$34</f>
        <v>97</v>
      </c>
    </row>
    <row r="54" spans="2:14" x14ac:dyDescent="0.25">
      <c r="I54" s="18" t="s">
        <v>138</v>
      </c>
      <c r="J54">
        <f>M60</f>
        <v>35</v>
      </c>
      <c r="K54" s="22">
        <f>E53</f>
        <v>98.1</v>
      </c>
      <c r="M54">
        <f>M60</f>
        <v>35</v>
      </c>
      <c r="N54" s="22">
        <f>$E$11-$E$34</f>
        <v>97</v>
      </c>
    </row>
    <row r="55" spans="2:14" x14ac:dyDescent="0.25">
      <c r="B55" s="15" t="s">
        <v>149</v>
      </c>
      <c r="C55" s="15" t="s">
        <v>185</v>
      </c>
      <c r="E55" s="24"/>
    </row>
    <row r="56" spans="2:14" x14ac:dyDescent="0.25">
      <c r="D56" t="s">
        <v>167</v>
      </c>
      <c r="E56" s="25">
        <f>(L65+L66)/27</f>
        <v>9490.1041666666606</v>
      </c>
      <c r="F56" t="s">
        <v>168</v>
      </c>
      <c r="K56" s="18" t="s">
        <v>81</v>
      </c>
      <c r="N56" s="18" t="s">
        <v>80</v>
      </c>
    </row>
    <row r="57" spans="2:14" x14ac:dyDescent="0.25">
      <c r="D57" t="s">
        <v>169</v>
      </c>
      <c r="E57" s="25">
        <f>(L72+L73)/27</f>
        <v>308.71598639455584</v>
      </c>
      <c r="F57" t="s">
        <v>168</v>
      </c>
      <c r="J57" s="22">
        <f>J58</f>
        <v>29.75</v>
      </c>
      <c r="K57" s="22">
        <f>L11</f>
        <v>96.8</v>
      </c>
      <c r="M57">
        <f>M58-3</f>
        <v>-8</v>
      </c>
      <c r="N57" s="22">
        <f>E16</f>
        <v>90</v>
      </c>
    </row>
    <row r="58" spans="2:14" x14ac:dyDescent="0.25">
      <c r="D58" t="s">
        <v>170</v>
      </c>
      <c r="E58" s="29">
        <f>100*E57/E56</f>
        <v>3.2530305355224609</v>
      </c>
      <c r="F58" s="15" t="s">
        <v>78</v>
      </c>
      <c r="J58" s="22">
        <f>J53-0.25</f>
        <v>29.75</v>
      </c>
      <c r="K58" s="23">
        <f>K57+E40/12</f>
        <v>97.3</v>
      </c>
      <c r="M58">
        <f>-($E$11-$E$16)/2</f>
        <v>-5</v>
      </c>
      <c r="N58" s="22">
        <f>E16</f>
        <v>90</v>
      </c>
    </row>
    <row r="59" spans="2:14" x14ac:dyDescent="0.25">
      <c r="J59" s="22">
        <f>J53+0.25</f>
        <v>30.25</v>
      </c>
      <c r="K59" s="22">
        <f>K58</f>
        <v>97.3</v>
      </c>
      <c r="M59">
        <v>0</v>
      </c>
      <c r="N59" s="22">
        <f>E11</f>
        <v>100</v>
      </c>
    </row>
    <row r="60" spans="2:14" x14ac:dyDescent="0.25">
      <c r="B60" s="15" t="s">
        <v>186</v>
      </c>
      <c r="C60" s="15" t="s">
        <v>184</v>
      </c>
      <c r="E60" s="28">
        <f>N80/3600</f>
        <v>4.8695102807632569E-2</v>
      </c>
      <c r="F60" s="18" t="s">
        <v>187</v>
      </c>
      <c r="J60" s="22">
        <f>J59</f>
        <v>30.25</v>
      </c>
      <c r="K60" s="22">
        <f>K57</f>
        <v>96.8</v>
      </c>
      <c r="M60">
        <f>M59+3.5*$E$39/3</f>
        <v>35</v>
      </c>
      <c r="N60" s="22">
        <f>E11</f>
        <v>100</v>
      </c>
    </row>
    <row r="61" spans="2:14" x14ac:dyDescent="0.25">
      <c r="E61" s="16">
        <f>N80/8.02</f>
        <v>21.858150886219111</v>
      </c>
      <c r="F61" s="18" t="s">
        <v>183</v>
      </c>
    </row>
    <row r="62" spans="2:14" x14ac:dyDescent="0.25">
      <c r="I62" s="15" t="s">
        <v>180</v>
      </c>
    </row>
    <row r="63" spans="2:14" x14ac:dyDescent="0.25">
      <c r="I63" s="15" t="s">
        <v>165</v>
      </c>
      <c r="J63" s="18" t="s">
        <v>163</v>
      </c>
      <c r="K63" s="18" t="s">
        <v>164</v>
      </c>
    </row>
    <row r="64" spans="2:14" x14ac:dyDescent="0.25">
      <c r="I64" s="18" t="s">
        <v>160</v>
      </c>
      <c r="J64" s="21">
        <f>IF(N21&gt;N29,(J24-J23)*((K23-N20)+(K24-N21))/2,(J24-J23)*((K23-N28)+(K24-N29))/2)</f>
        <v>177.24374999999989</v>
      </c>
      <c r="K64" s="21"/>
    </row>
    <row r="65" spans="9:15" x14ac:dyDescent="0.25">
      <c r="I65" s="18" t="s">
        <v>161</v>
      </c>
      <c r="J65" s="21">
        <f>IF(N35&gt;N43,(J38-J37)*((K37-N34)+(K38-N35))/2,(J38-J37)*((K37-N42)+(K38-N43))/2)</f>
        <v>177.24374999999989</v>
      </c>
      <c r="K65">
        <f>(J64+J65)*E41/2</f>
        <v>0</v>
      </c>
      <c r="L65" s="26">
        <f>IF(K65&gt;0,K65,0)</f>
        <v>0</v>
      </c>
    </row>
    <row r="66" spans="9:15" x14ac:dyDescent="0.25">
      <c r="I66" s="18" t="s">
        <v>162</v>
      </c>
      <c r="J66" s="21">
        <f>IF(N50&gt;N58,(J53-J52)*((K52-N49)+(K53-N50))/2,(J53-J52)*((K52-N57)+(K53-N58))/2)</f>
        <v>164.39999999999989</v>
      </c>
      <c r="K66">
        <f>(J64+J66)*E42/2</f>
        <v>256232.81249999983</v>
      </c>
      <c r="L66" s="26">
        <f>IF(K66&gt;0,K66,0)</f>
        <v>256232.81249999983</v>
      </c>
    </row>
    <row r="70" spans="9:15" x14ac:dyDescent="0.25">
      <c r="I70" s="15" t="s">
        <v>166</v>
      </c>
      <c r="J70" s="18" t="s">
        <v>163</v>
      </c>
      <c r="K70" s="18" t="s">
        <v>164</v>
      </c>
    </row>
    <row r="71" spans="9:15" x14ac:dyDescent="0.25">
      <c r="I71" s="18" t="s">
        <v>160</v>
      </c>
      <c r="J71" s="21">
        <f>IF(K24&gt;N25,0.5*(($J$24-$J$23)/($K$24-$K$23))*(K24-N25)^2,-0.5*(($J$24-$J$23)/($K$24-$K$23))*(K24-N25)^2)</f>
        <v>7.9741921768707051</v>
      </c>
      <c r="K71" s="21"/>
    </row>
    <row r="72" spans="9:15" x14ac:dyDescent="0.25">
      <c r="I72" s="18" t="s">
        <v>161</v>
      </c>
      <c r="J72" s="21">
        <f>IF(K38&gt;N39,0.5*(($J$38-$J$37)/($K$38-$K$37))*(K38-N39)^2,-0.5*(($J$38-$J$37)/($K$38-$K$37))*(K38-N39)^2)</f>
        <v>7.9741921768707051</v>
      </c>
      <c r="K72">
        <f>(J71+J72)*E41/2</f>
        <v>0</v>
      </c>
      <c r="L72" s="26">
        <f>IF(K72&gt;0,K72,0)</f>
        <v>0</v>
      </c>
    </row>
    <row r="73" spans="9:15" x14ac:dyDescent="0.25">
      <c r="I73" s="18" t="s">
        <v>162</v>
      </c>
      <c r="J73" s="21">
        <f>IF(K53&gt;N54,0.5*(($J$53-$J$52)/($K$53-$K$52))*(K53-N54)^2,-0.5*(($J$53-$J$52)/($K$53-$K$52))*(K53-N54)^2)</f>
        <v>3.1395833333333036</v>
      </c>
      <c r="K73">
        <f>(J71+J73)*E42/2</f>
        <v>8335.3316326530075</v>
      </c>
      <c r="L73" s="26">
        <f>IF(K73&gt;0,K73,0)</f>
        <v>8335.3316326530075</v>
      </c>
    </row>
    <row r="75" spans="9:15" x14ac:dyDescent="0.25">
      <c r="I75" s="15" t="s">
        <v>181</v>
      </c>
    </row>
    <row r="76" spans="9:15" x14ac:dyDescent="0.25">
      <c r="I76" s="18" t="s">
        <v>171</v>
      </c>
      <c r="J76" s="27">
        <f>N77*((K24-N21)^2-(K23-N20)^2)/(2*(J24-J23))</f>
        <v>0.12752349272946709</v>
      </c>
      <c r="K76" s="18" t="s">
        <v>174</v>
      </c>
    </row>
    <row r="77" spans="9:15" x14ac:dyDescent="0.25">
      <c r="I77" s="18" t="s">
        <v>172</v>
      </c>
      <c r="J77" s="27">
        <f>N77*((K38-N35)^2-(K37-N34)^2)/(2*(J38-J37))</f>
        <v>0.12752349272946709</v>
      </c>
      <c r="K77" s="18" t="s">
        <v>174</v>
      </c>
      <c r="M77" s="18" t="s">
        <v>175</v>
      </c>
      <c r="N77" s="27">
        <f>E36/(25.4*12)</f>
        <v>0.11482939632545934</v>
      </c>
      <c r="O77" s="18" t="s">
        <v>176</v>
      </c>
    </row>
    <row r="78" spans="9:15" x14ac:dyDescent="0.25">
      <c r="I78" s="18" t="s">
        <v>173</v>
      </c>
      <c r="J78" s="27">
        <f>N77*((K53-N50)^2-(K52-N49)^2)/(2*(J53-J52))</f>
        <v>0.10621300074716926</v>
      </c>
      <c r="K78" s="18" t="s">
        <v>174</v>
      </c>
    </row>
    <row r="79" spans="9:15" x14ac:dyDescent="0.25">
      <c r="J79" s="27"/>
    </row>
    <row r="80" spans="9:15" x14ac:dyDescent="0.25">
      <c r="I80" s="18" t="s">
        <v>177</v>
      </c>
      <c r="J80" s="27">
        <f>E41*(J76+J77)/2</f>
        <v>0</v>
      </c>
      <c r="K80" s="18" t="s">
        <v>179</v>
      </c>
      <c r="M80" s="18" t="s">
        <v>182</v>
      </c>
      <c r="N80" s="27">
        <f>J80+J81</f>
        <v>175.30237010747726</v>
      </c>
      <c r="O80" s="18" t="s">
        <v>179</v>
      </c>
    </row>
    <row r="81" spans="9:11" x14ac:dyDescent="0.25">
      <c r="I81" s="18" t="s">
        <v>178</v>
      </c>
      <c r="J81" s="27">
        <f>E42*(J76+J78)/2</f>
        <v>175.30237010747726</v>
      </c>
      <c r="K81" s="18" t="s">
        <v>179</v>
      </c>
    </row>
  </sheetData>
  <sheetProtection algorithmName="SHA-512" hashValue="h9YGMJA35KTn037hbxjsxgT57cFfxK5Mw5CnZkG+t8faIOhArefMvN+HHOwe9UdiJ5MD+bz5uOyt1sYGqRFkkg==" saltValue="4X3/Y+2vH/tDfakhmrtddg==" spinCount="100000" sheet="1" objects="1" scenarios="1"/>
  <dataValidations count="2">
    <dataValidation type="decimal" allowBlank="1" showInputMessage="1" showErrorMessage="1" sqref="E36 E32:E34 E27:E29 E22:E24 E19 E14:E16 E9:E11 E49 E39 E41:E45" xr:uid="{C2D8F25D-3DF1-4A46-A316-F9EDB9C53EE0}">
      <formula1>-100000</formula1>
      <formula2>100000</formula2>
    </dataValidation>
    <dataValidation type="whole" allowBlank="1" showInputMessage="1" showErrorMessage="1" sqref="E40" xr:uid="{8EF78EAC-BC01-4B93-AE03-EEBF28431B97}">
      <formula1>1</formula1>
      <formula2>24</formula2>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AC3EE-0C6D-4301-B958-4D646C17C63A}">
  <sheetPr codeName="Sheet6"/>
  <dimension ref="A1"/>
  <sheetViews>
    <sheetView zoomScale="125" workbookViewId="0">
      <selection activeCell="A2" sqref="A2"/>
    </sheetView>
  </sheetViews>
  <sheetFormatPr defaultColWidth="8.7109375" defaultRowHeight="15" x14ac:dyDescent="0.25"/>
  <cols>
    <col min="1" max="16384" width="8.7109375" style="3"/>
  </cols>
  <sheetData>
    <row r="1" spans="1:1" x14ac:dyDescent="0.25">
      <c r="A1" s="6" t="s">
        <v>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1A7CD-4174-4BCF-BA51-73B2C50BE688}">
  <sheetPr codeName="Sheet7"/>
  <dimension ref="A1:D32"/>
  <sheetViews>
    <sheetView showGridLines="0" zoomScale="156" zoomScaleNormal="100" workbookViewId="0">
      <selection activeCell="B30" sqref="B30"/>
    </sheetView>
  </sheetViews>
  <sheetFormatPr defaultColWidth="8.85546875" defaultRowHeight="15" x14ac:dyDescent="0.25"/>
  <cols>
    <col min="1" max="1" width="2" customWidth="1"/>
    <col min="2" max="2" width="4.28515625" customWidth="1"/>
    <col min="3" max="3" width="76.7109375" customWidth="1"/>
    <col min="4" max="4" width="4.140625" customWidth="1"/>
  </cols>
  <sheetData>
    <row r="1" spans="1:4" x14ac:dyDescent="0.25">
      <c r="A1" s="66"/>
      <c r="B1" s="66"/>
      <c r="C1" s="66"/>
      <c r="D1" s="66"/>
    </row>
    <row r="2" spans="1:4" ht="23.25" x14ac:dyDescent="0.35">
      <c r="A2" s="66"/>
      <c r="B2" s="67" t="s">
        <v>250</v>
      </c>
      <c r="C2" s="66"/>
      <c r="D2" s="66"/>
    </row>
    <row r="3" spans="1:4" x14ac:dyDescent="0.25">
      <c r="A3" s="66"/>
      <c r="B3" s="66"/>
      <c r="C3" s="66"/>
      <c r="D3" s="66"/>
    </row>
    <row r="4" spans="1:4" ht="18" x14ac:dyDescent="0.25">
      <c r="A4" s="66"/>
      <c r="B4" s="71" t="s">
        <v>231</v>
      </c>
      <c r="C4" s="66"/>
      <c r="D4" s="66"/>
    </row>
    <row r="5" spans="1:4" ht="108.6" customHeight="1" x14ac:dyDescent="0.25">
      <c r="A5" s="66"/>
      <c r="B5" s="66"/>
      <c r="C5" s="68" t="s">
        <v>232</v>
      </c>
      <c r="D5" s="66"/>
    </row>
    <row r="6" spans="1:4" ht="66.95" customHeight="1" x14ac:dyDescent="0.25">
      <c r="A6" s="66"/>
      <c r="B6" s="66"/>
      <c r="C6" s="68" t="s">
        <v>233</v>
      </c>
      <c r="D6" s="66"/>
    </row>
    <row r="7" spans="1:4" ht="144.94999999999999" customHeight="1" x14ac:dyDescent="0.25">
      <c r="A7" s="66"/>
      <c r="B7" s="66"/>
      <c r="C7" s="69" t="s">
        <v>234</v>
      </c>
      <c r="D7" s="66"/>
    </row>
    <row r="8" spans="1:4" ht="12" customHeight="1" x14ac:dyDescent="0.25">
      <c r="A8" s="66"/>
      <c r="B8" s="66"/>
      <c r="C8" s="66"/>
      <c r="D8" s="66"/>
    </row>
    <row r="9" spans="1:4" ht="18" x14ac:dyDescent="0.25">
      <c r="A9" s="66"/>
      <c r="B9" s="72" t="s">
        <v>235</v>
      </c>
      <c r="C9" s="66"/>
      <c r="D9" s="66"/>
    </row>
    <row r="10" spans="1:4" ht="165" x14ac:dyDescent="0.25">
      <c r="A10" s="66"/>
      <c r="B10" s="66"/>
      <c r="C10" s="70" t="s">
        <v>236</v>
      </c>
      <c r="D10" s="66"/>
    </row>
    <row r="11" spans="1:4" x14ac:dyDescent="0.25">
      <c r="A11" s="66"/>
      <c r="B11" s="66"/>
      <c r="C11" s="66"/>
      <c r="D11" s="66"/>
    </row>
    <row r="12" spans="1:4" ht="18" x14ac:dyDescent="0.25">
      <c r="A12" s="73" t="s">
        <v>266</v>
      </c>
      <c r="B12" s="71" t="s">
        <v>237</v>
      </c>
      <c r="C12" s="66"/>
      <c r="D12" s="66"/>
    </row>
    <row r="13" spans="1:4" ht="60" x14ac:dyDescent="0.25">
      <c r="A13" s="66"/>
      <c r="B13" s="66"/>
      <c r="C13" s="70" t="s">
        <v>238</v>
      </c>
      <c r="D13" s="66"/>
    </row>
    <row r="14" spans="1:4" x14ac:dyDescent="0.25">
      <c r="A14" s="66"/>
      <c r="B14" s="66"/>
      <c r="C14" s="66"/>
      <c r="D14" s="66"/>
    </row>
    <row r="15" spans="1:4" ht="18" x14ac:dyDescent="0.25">
      <c r="A15" s="66"/>
      <c r="B15" s="72" t="s">
        <v>239</v>
      </c>
      <c r="C15" s="66"/>
      <c r="D15" s="66"/>
    </row>
    <row r="16" spans="1:4" ht="150" x14ac:dyDescent="0.25">
      <c r="A16" s="66"/>
      <c r="B16" s="66"/>
      <c r="C16" s="70" t="s">
        <v>240</v>
      </c>
      <c r="D16" s="66"/>
    </row>
    <row r="17" spans="1:4" x14ac:dyDescent="0.25">
      <c r="A17" s="66"/>
      <c r="B17" s="66"/>
      <c r="C17" s="66"/>
      <c r="D17" s="66"/>
    </row>
    <row r="18" spans="1:4" ht="18" x14ac:dyDescent="0.25">
      <c r="A18" s="66"/>
      <c r="B18" s="72" t="s">
        <v>241</v>
      </c>
      <c r="C18" s="66"/>
      <c r="D18" s="66"/>
    </row>
    <row r="19" spans="1:4" ht="105" x14ac:dyDescent="0.25">
      <c r="A19" s="66"/>
      <c r="B19" s="66"/>
      <c r="C19" s="70" t="s">
        <v>242</v>
      </c>
      <c r="D19" s="66"/>
    </row>
    <row r="20" spans="1:4" x14ac:dyDescent="0.25">
      <c r="A20" s="66"/>
      <c r="B20" s="66"/>
      <c r="C20" s="66"/>
      <c r="D20" s="66"/>
    </row>
    <row r="21" spans="1:4" ht="18" x14ac:dyDescent="0.25">
      <c r="A21" s="66"/>
      <c r="B21" s="72" t="s">
        <v>243</v>
      </c>
      <c r="C21" s="66"/>
      <c r="D21" s="66"/>
    </row>
    <row r="22" spans="1:4" ht="135" x14ac:dyDescent="0.25">
      <c r="A22" s="66"/>
      <c r="B22" s="66"/>
      <c r="C22" s="70" t="s">
        <v>244</v>
      </c>
      <c r="D22" s="66"/>
    </row>
    <row r="23" spans="1:4" x14ac:dyDescent="0.25">
      <c r="A23" s="66"/>
      <c r="B23" s="66"/>
      <c r="C23" s="66"/>
      <c r="D23" s="66"/>
    </row>
    <row r="24" spans="1:4" ht="18" x14ac:dyDescent="0.25">
      <c r="A24" s="66"/>
      <c r="B24" s="72" t="s">
        <v>245</v>
      </c>
      <c r="C24" s="66"/>
      <c r="D24" s="66"/>
    </row>
    <row r="25" spans="1:4" ht="225" x14ac:dyDescent="0.25">
      <c r="A25" s="66"/>
      <c r="B25" s="66"/>
      <c r="C25" s="70" t="s">
        <v>246</v>
      </c>
      <c r="D25" s="66"/>
    </row>
    <row r="26" spans="1:4" x14ac:dyDescent="0.25">
      <c r="A26" s="66"/>
      <c r="B26" s="66"/>
      <c r="C26" s="66"/>
      <c r="D26" s="66"/>
    </row>
    <row r="27" spans="1:4" ht="18" x14ac:dyDescent="0.25">
      <c r="A27" s="66"/>
      <c r="B27" s="72" t="s">
        <v>247</v>
      </c>
      <c r="C27" s="66"/>
      <c r="D27" s="66"/>
    </row>
    <row r="28" spans="1:4" ht="120" x14ac:dyDescent="0.25">
      <c r="A28" s="66"/>
      <c r="B28" s="66"/>
      <c r="C28" s="70" t="s">
        <v>261</v>
      </c>
      <c r="D28" s="66"/>
    </row>
    <row r="29" spans="1:4" x14ac:dyDescent="0.25">
      <c r="A29" s="66"/>
      <c r="B29" s="66"/>
      <c r="C29" s="66"/>
      <c r="D29" s="66"/>
    </row>
    <row r="30" spans="1:4" ht="18" x14ac:dyDescent="0.25">
      <c r="A30" s="66"/>
      <c r="B30" s="71" t="s">
        <v>248</v>
      </c>
      <c r="C30" s="66"/>
      <c r="D30" s="66"/>
    </row>
    <row r="31" spans="1:4" ht="30" x14ac:dyDescent="0.25">
      <c r="A31" s="66"/>
      <c r="B31" s="66"/>
      <c r="C31" s="70" t="s">
        <v>249</v>
      </c>
      <c r="D31" s="66"/>
    </row>
    <row r="32" spans="1:4" x14ac:dyDescent="0.25">
      <c r="A32" s="66"/>
      <c r="B32" s="66"/>
      <c r="C32" s="66"/>
      <c r="D32" s="66"/>
    </row>
  </sheetData>
  <sheetProtection algorithmName="SHA-512" hashValue="ToORIFyDoCLjGCxrnYrI9s6Ka8jqVYtNNRkTcSQUfrX0+hfgcTH6zmnvOoIWZ3RsaI+HhZR97ef7UmaZN0ustQ==" saltValue="3y7ZKHlBYbqDpAJNEg8H7g==" spinCount="100000" sheet="1" objects="1" scenarios="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19175-0C00-4BE1-8573-FF03452F0B4A}">
  <sheetPr codeName="Sheet8"/>
  <dimension ref="A2:B16"/>
  <sheetViews>
    <sheetView zoomScale="150" zoomScaleNormal="100" workbookViewId="0"/>
  </sheetViews>
  <sheetFormatPr defaultColWidth="8.85546875" defaultRowHeight="15" x14ac:dyDescent="0.25"/>
  <cols>
    <col min="1" max="1" width="3.28515625" customWidth="1"/>
    <col min="2" max="2" width="76.140625" style="60" customWidth="1"/>
    <col min="3" max="3" width="8.7109375" customWidth="1"/>
  </cols>
  <sheetData>
    <row r="2" spans="1:2" ht="23.25" x14ac:dyDescent="0.35">
      <c r="A2" s="12" t="s">
        <v>219</v>
      </c>
    </row>
    <row r="4" spans="1:2" ht="60" x14ac:dyDescent="0.25">
      <c r="B4" s="60" t="s">
        <v>224</v>
      </c>
    </row>
    <row r="6" spans="1:2" ht="45" x14ac:dyDescent="0.25">
      <c r="B6" s="61" t="s">
        <v>227</v>
      </c>
    </row>
    <row r="8" spans="1:2" ht="45" x14ac:dyDescent="0.25">
      <c r="B8" s="61" t="s">
        <v>228</v>
      </c>
    </row>
    <row r="10" spans="1:2" ht="45" x14ac:dyDescent="0.25">
      <c r="B10" s="61" t="s">
        <v>229</v>
      </c>
    </row>
    <row r="12" spans="1:2" ht="60" x14ac:dyDescent="0.25">
      <c r="B12" s="61" t="s">
        <v>230</v>
      </c>
    </row>
    <row r="14" spans="1:2" ht="30" x14ac:dyDescent="0.25">
      <c r="B14" s="61" t="s">
        <v>225</v>
      </c>
    </row>
    <row r="16" spans="1:2" ht="45" x14ac:dyDescent="0.25">
      <c r="B16" s="62" t="s">
        <v>226</v>
      </c>
    </row>
  </sheetData>
  <sheetProtection algorithmName="SHA-512" hashValue="0FQe3e3u2pmEJQFEZST/yk1+bxailrv6PyaSIKsoh/Hfft4IGX8g9vunow7Hz2PfUmGCc/H3P0VYBOnIaOz7ug==" saltValue="hsoDmToRu5tgMLTKw0vJ2Q==" spinCount="100000" sheet="1" objects="1" scenarios="1"/>
  <pageMargins left="0.7" right="0.7" top="0.75" bottom="0.75" header="0.3" footer="0.3"/>
  <pageSetup orientation="portrait" r:id="rId1"/>
</worksheet>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1-Site Preview</vt:lpstr>
      <vt:lpstr>2-Site Visit</vt:lpstr>
      <vt:lpstr>3-Site Measurements</vt:lpstr>
      <vt:lpstr>4-Design</vt:lpstr>
      <vt:lpstr>Worksheet</vt:lpstr>
      <vt:lpstr>Information</vt:lpstr>
      <vt:lpstr>References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dc:creator>
  <cp:lastModifiedBy>Schaust, Jen (MDA)</cp:lastModifiedBy>
  <cp:lastPrinted>2022-05-19T22:29:25Z</cp:lastPrinted>
  <dcterms:created xsi:type="dcterms:W3CDTF">2022-03-10T20:27:25Z</dcterms:created>
  <dcterms:modified xsi:type="dcterms:W3CDTF">2024-09-24T03:41:09Z</dcterms:modified>
</cp:coreProperties>
</file>