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n365.sharepoint.com/sites/MDA/cmsnr/specialprojects/Shared Documents/Local Food Purchase Assistance Program Grant/RFA Materials/Round Two/"/>
    </mc:Choice>
  </mc:AlternateContent>
  <xr:revisionPtr revIDLastSave="1007" documentId="8_{912ED51B-45D9-47BC-9DEA-B7EFF244939D}" xr6:coauthVersionLast="47" xr6:coauthVersionMax="47" xr10:uidLastSave="{4731B792-8583-4CCC-9484-FDD3B0DC175E}"/>
  <bookViews>
    <workbookView xWindow="-28920" yWindow="-120" windowWidth="29040" windowHeight="15840" xr2:uid="{3FB86CA6-BB62-441F-8B7A-70BF55F38A9A}"/>
  </bookViews>
  <sheets>
    <sheet name="Budget Template" sheetId="1" r:id="rId1"/>
    <sheet name="EXAMPLE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43" i="1"/>
  <c r="F44" i="1"/>
  <c r="F45" i="1"/>
  <c r="F46" i="1"/>
  <c r="E61" i="3"/>
  <c r="E62" i="3"/>
  <c r="E63" i="3"/>
  <c r="E64" i="3"/>
  <c r="E65" i="3"/>
  <c r="E66" i="3"/>
  <c r="E67" i="3"/>
  <c r="G41" i="3"/>
  <c r="E32" i="3"/>
  <c r="G32" i="3" s="1"/>
  <c r="E33" i="3"/>
  <c r="G33" i="3" s="1"/>
  <c r="E34" i="3"/>
  <c r="G34" i="3" s="1"/>
  <c r="E36" i="3"/>
  <c r="G36" i="3" s="1"/>
  <c r="E23" i="3"/>
  <c r="E12" i="3"/>
  <c r="E11" i="3"/>
  <c r="E55" i="3"/>
  <c r="G55" i="3" s="1"/>
  <c r="E54" i="3"/>
  <c r="G54" i="3" s="1"/>
  <c r="E53" i="3"/>
  <c r="G53" i="3" s="1"/>
  <c r="E52" i="3"/>
  <c r="G52" i="3" s="1"/>
  <c r="E51" i="3"/>
  <c r="G51" i="3" s="1"/>
  <c r="G46" i="3"/>
  <c r="E46" i="3"/>
  <c r="G45" i="3"/>
  <c r="E45" i="3"/>
  <c r="G44" i="3"/>
  <c r="E44" i="3"/>
  <c r="H44" i="3" s="1"/>
  <c r="G43" i="3"/>
  <c r="E43" i="3"/>
  <c r="G42" i="3"/>
  <c r="E42" i="3"/>
  <c r="E41" i="3"/>
  <c r="E35" i="3"/>
  <c r="G35" i="3" s="1"/>
  <c r="E27" i="3"/>
  <c r="E26" i="3"/>
  <c r="E25" i="3"/>
  <c r="E24" i="3"/>
  <c r="E18" i="3"/>
  <c r="E17" i="3"/>
  <c r="E16" i="3"/>
  <c r="E15" i="3"/>
  <c r="E14" i="3"/>
  <c r="E13" i="3"/>
  <c r="E70" i="1"/>
  <c r="E71" i="1"/>
  <c r="E72" i="1"/>
  <c r="E73" i="1"/>
  <c r="E74" i="1"/>
  <c r="E75" i="1"/>
  <c r="E76" i="1"/>
  <c r="E77" i="1"/>
  <c r="E78" i="1"/>
  <c r="E61" i="1"/>
  <c r="G61" i="1" s="1"/>
  <c r="E62" i="1"/>
  <c r="G62" i="1" s="1"/>
  <c r="E63" i="1"/>
  <c r="G63" i="1" s="1"/>
  <c r="E64" i="1"/>
  <c r="G64" i="1" s="1"/>
  <c r="E65" i="1"/>
  <c r="G65" i="1" s="1"/>
  <c r="E42" i="1"/>
  <c r="G51" i="1"/>
  <c r="G52" i="1"/>
  <c r="G53" i="1"/>
  <c r="G54" i="1"/>
  <c r="G55" i="1"/>
  <c r="G56" i="1"/>
  <c r="E51" i="1"/>
  <c r="E52" i="1"/>
  <c r="E53" i="1"/>
  <c r="E54" i="1"/>
  <c r="E55" i="1"/>
  <c r="E56" i="1"/>
  <c r="E43" i="1"/>
  <c r="G43" i="1" s="1"/>
  <c r="E44" i="1"/>
  <c r="G44" i="1" s="1"/>
  <c r="E45" i="1"/>
  <c r="E46" i="1"/>
  <c r="E22" i="1"/>
  <c r="E33" i="1"/>
  <c r="E25" i="1"/>
  <c r="E24" i="1"/>
  <c r="E28" i="1"/>
  <c r="E27" i="1"/>
  <c r="E26" i="1"/>
  <c r="E23" i="1"/>
  <c r="E35" i="1"/>
  <c r="E37" i="1"/>
  <c r="E36" i="1"/>
  <c r="E34" i="1"/>
  <c r="G45" i="1" l="1"/>
  <c r="G46" i="1"/>
  <c r="G42" i="1"/>
  <c r="H41" i="3"/>
  <c r="H45" i="3"/>
  <c r="G47" i="1"/>
  <c r="C10" i="1" s="1"/>
  <c r="E28" i="3"/>
  <c r="C3" i="3" s="1"/>
  <c r="H43" i="3"/>
  <c r="H46" i="3"/>
  <c r="E19" i="3"/>
  <c r="C2" i="3" s="1"/>
  <c r="G56" i="3"/>
  <c r="H42" i="3"/>
  <c r="G37" i="3"/>
  <c r="C4" i="3" s="1"/>
  <c r="G66" i="1"/>
  <c r="E79" i="1"/>
  <c r="E38" i="1"/>
  <c r="C9" i="1" s="1"/>
  <c r="E29" i="1"/>
  <c r="C8" i="1" s="1"/>
  <c r="H55" i="1"/>
  <c r="H52" i="1"/>
  <c r="H56" i="1"/>
  <c r="H54" i="1"/>
  <c r="H53" i="1"/>
  <c r="H51" i="1"/>
  <c r="H47" i="3" l="1"/>
  <c r="B68" i="3" s="1"/>
  <c r="H57" i="1"/>
  <c r="C11" i="1" s="1"/>
  <c r="C12" i="1" s="1"/>
  <c r="D8" i="1" s="1"/>
  <c r="E68" i="3" l="1"/>
  <c r="E69" i="3" s="1"/>
  <c r="C5" i="3" s="1"/>
  <c r="D9" i="1"/>
  <c r="D11" i="1"/>
  <c r="D12" i="1"/>
  <c r="D10" i="1"/>
  <c r="C6" i="3" l="1"/>
  <c r="D5" i="3" s="1"/>
  <c r="D6" i="3" l="1"/>
  <c r="D4" i="3"/>
  <c r="D3" i="3"/>
  <c r="D2" i="3"/>
</calcChain>
</file>

<file path=xl/sharedStrings.xml><?xml version="1.0" encoding="utf-8"?>
<sst xmlns="http://schemas.openxmlformats.org/spreadsheetml/2006/main" count="165" uniqueCount="82">
  <si>
    <t>Category</t>
  </si>
  <si>
    <t>Restriction</t>
  </si>
  <si>
    <t>Total Cost Estimates</t>
  </si>
  <si>
    <t>Percent of total Budget</t>
  </si>
  <si>
    <t>Procurement</t>
  </si>
  <si>
    <t>65.00% minimum</t>
  </si>
  <si>
    <t>Food Storage</t>
  </si>
  <si>
    <t>None</t>
  </si>
  <si>
    <t>Food Transportation</t>
  </si>
  <si>
    <t>Supporting Expenses (includes direct and indirect expenses)</t>
  </si>
  <si>
    <t>15.00% maximum</t>
  </si>
  <si>
    <t>Total</t>
  </si>
  <si>
    <t>Notes</t>
  </si>
  <si>
    <t>Indirect expenses cannot be charged on food procurement costs, rental agreements, or contracts. Calculated rate must be 10%, less than 10%, or a federally-negotiated rate</t>
  </si>
  <si>
    <t>Food Procurement (65% minimum)</t>
  </si>
  <si>
    <t>Item</t>
  </si>
  <si>
    <t>Quantity</t>
  </si>
  <si>
    <t>Cost Per Unit</t>
  </si>
  <si>
    <t>Unit Measure</t>
  </si>
  <si>
    <t>Total Cost Estimate</t>
  </si>
  <si>
    <t>Supplier, if known</t>
  </si>
  <si>
    <t>Miles</t>
  </si>
  <si>
    <t>Rate</t>
  </si>
  <si>
    <t>Mileage Charge</t>
  </si>
  <si>
    <t>Flat Rate</t>
  </si>
  <si>
    <t>Supporting Expenses (15% maximum for this and all other pink tables below) - Personnel (lead applicant only)</t>
  </si>
  <si>
    <t>Work description</t>
  </si>
  <si>
    <t>Staff title</t>
  </si>
  <si>
    <t>Hours</t>
  </si>
  <si>
    <t>Hourly Rate / $ hour</t>
  </si>
  <si>
    <t>Hourly Total</t>
  </si>
  <si>
    <t>Fringe / $ hour</t>
  </si>
  <si>
    <t>Fringe Total</t>
  </si>
  <si>
    <t>Total Salary</t>
  </si>
  <si>
    <t>Supporting Expenses (15% maximum for this and all other pink tables) -  Travel (lead applicant only)</t>
  </si>
  <si>
    <t>Title</t>
  </si>
  <si>
    <t>Supporting Expenses (15% maximum) - Subawards, Other, Indirect expenses</t>
  </si>
  <si>
    <t>Unit Description</t>
  </si>
  <si>
    <t>Subawards (for services not directly related to food procurement, food storage, or food transportation)</t>
  </si>
  <si>
    <t>Other</t>
  </si>
  <si>
    <t>Indirect expenses (List specific expenses used to calculate indirect amount in the description column)</t>
  </si>
  <si>
    <t>15% maximum</t>
  </si>
  <si>
    <t>Food Procurement (61% minimum)</t>
  </si>
  <si>
    <t>pounds</t>
  </si>
  <si>
    <t>Farm A</t>
  </si>
  <si>
    <t>Produce purchase Farm B - mixed produce</t>
  </si>
  <si>
    <t>box</t>
  </si>
  <si>
    <t>Farm B</t>
  </si>
  <si>
    <t>Produce purchase Farm C - mixed produce</t>
  </si>
  <si>
    <t>Farm C</t>
  </si>
  <si>
    <t>Warehouse rental space</t>
  </si>
  <si>
    <t>day</t>
  </si>
  <si>
    <t>Warehouse XYZ</t>
  </si>
  <si>
    <t>Mileage for food distribution delivery route in lead applicant vehicle</t>
  </si>
  <si>
    <t>Applicant Organization</t>
  </si>
  <si>
    <t>Rental vehicle for additional delivery route</t>
  </si>
  <si>
    <t>ZYX's Transportation Company</t>
  </si>
  <si>
    <t>Supporting Expenses (17% maximum) - Personnel (this section is for lead applicant personnel only)</t>
  </si>
  <si>
    <t>Payment and report processing</t>
  </si>
  <si>
    <t>Grant Manager</t>
  </si>
  <si>
    <t>Supporting Expenses (17% maximum) -  Travel (this section is for lead applicant travel expenses only)</t>
  </si>
  <si>
    <t>Drive to check-in meetings with farmers</t>
  </si>
  <si>
    <t>Supporting Expenses (17% maximum) - Subawards, Other, Indirect expenses</t>
  </si>
  <si>
    <t>Contract- project accountant</t>
  </si>
  <si>
    <t>Rate / $ hour</t>
  </si>
  <si>
    <t>AAA's Accounting Services</t>
  </si>
  <si>
    <t>Community center space rental</t>
  </si>
  <si>
    <t>ABCD Community Center</t>
  </si>
  <si>
    <t>Indirect expenses (List specific expenses used to calculate the modified direct total costs in the unit description column)</t>
  </si>
  <si>
    <t>Personnel, mileage for food distribution, mileage for check-in meetings with farmers</t>
  </si>
  <si>
    <t>Applicant organization</t>
  </si>
  <si>
    <t>Farm D</t>
  </si>
  <si>
    <t xml:space="preserve">Chicken wings Farm A </t>
  </si>
  <si>
    <t>Eggs - Farm D</t>
  </si>
  <si>
    <t>per dozen</t>
  </si>
  <si>
    <t>If you add more rows to the tables below, make sure you copy the "Total Cost Estimate" or "Total Salary" formula to any new cells.</t>
  </si>
  <si>
    <t>Quantity ("1" is provided as a default; increase as needed)</t>
  </si>
  <si>
    <t xml:space="preserve">INSTRUCTIONS: </t>
  </si>
  <si>
    <t>2024 MN LFPA Budget Template</t>
  </si>
  <si>
    <t>Please review the text in Appendix C and the Eligible Expenses section of the RFP before completing your budget.</t>
  </si>
  <si>
    <r>
      <t xml:space="preserve">If you need assistance accessing or formatting the budget template, contact us </t>
    </r>
    <r>
      <rPr>
        <b/>
        <sz val="11"/>
        <color theme="1"/>
        <rFont val="Calibri"/>
        <family val="2"/>
        <scheme val="minor"/>
      </rPr>
      <t>before</t>
    </r>
    <r>
      <rPr>
        <sz val="11"/>
        <color theme="1"/>
        <rFont val="Calibri"/>
        <family val="2"/>
        <scheme val="minor"/>
      </rPr>
      <t xml:space="preserve"> 5:00 pm Central Time on May 20, 2024. LFPAgrant.MDA@state.mn.us or 651-201-6090</t>
    </r>
  </si>
  <si>
    <t>This template is also available in Google Sheets if needed (link available in the RFP). Please upload your budget to your application as an Excel file if possible, or a PDF if not.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</si>
</sst>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7FC"/>
        <bgColor indexed="64"/>
      </patternFill>
    </fill>
    <fill>
      <patternFill patternType="solid">
        <fgColor rgb="FFFFE7FC"/>
        <bgColor theme="4" tint="0.7999816888943144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Protection="1"/>
    <xf numFmtId="8" fontId="0" fillId="0" borderId="0" xfId="0" applyNumberFormat="1"/>
    <xf numFmtId="1" fontId="0" fillId="0" borderId="0" xfId="0" applyNumberFormat="1"/>
    <xf numFmtId="6" fontId="4" fillId="0" borderId="0" xfId="0" applyNumberFormat="1" applyFont="1"/>
    <xf numFmtId="0" fontId="4" fillId="0" borderId="0" xfId="0" applyFont="1"/>
    <xf numFmtId="9" fontId="4" fillId="0" borderId="0" xfId="1" applyFont="1" applyAlignment="1">
      <alignment wrapText="1"/>
    </xf>
    <xf numFmtId="0" fontId="0" fillId="0" borderId="1" xfId="0" applyFont="1" applyFill="1" applyBorder="1"/>
    <xf numFmtId="0" fontId="0" fillId="0" borderId="5" xfId="0" applyBorder="1"/>
    <xf numFmtId="2" fontId="0" fillId="0" borderId="0" xfId="0" applyNumberFormat="1" applyProtection="1"/>
    <xf numFmtId="0" fontId="0" fillId="0" borderId="8" xfId="0" applyBorder="1"/>
    <xf numFmtId="0" fontId="0" fillId="0" borderId="0" xfId="0" applyBorder="1"/>
    <xf numFmtId="0" fontId="9" fillId="4" borderId="0" xfId="0" applyFont="1" applyFill="1" applyBorder="1"/>
    <xf numFmtId="0" fontId="2" fillId="2" borderId="0" xfId="0" applyFont="1" applyFill="1" applyBorder="1"/>
    <xf numFmtId="0" fontId="10" fillId="2" borderId="0" xfId="0" applyFont="1" applyFill="1" applyBorder="1"/>
    <xf numFmtId="0" fontId="0" fillId="2" borderId="0" xfId="0" applyFont="1" applyFill="1" applyBorder="1"/>
    <xf numFmtId="8" fontId="0" fillId="2" borderId="0" xfId="0" applyNumberFormat="1" applyFont="1" applyFill="1" applyBorder="1"/>
    <xf numFmtId="0" fontId="0" fillId="0" borderId="0" xfId="0" applyFont="1" applyFill="1" applyBorder="1"/>
    <xf numFmtId="6" fontId="0" fillId="0" borderId="0" xfId="0" applyNumberFormat="1" applyFont="1" applyFill="1" applyBorder="1"/>
    <xf numFmtId="0" fontId="9" fillId="4" borderId="12" xfId="0" applyFont="1" applyFill="1" applyBorder="1"/>
    <xf numFmtId="0" fontId="2" fillId="0" borderId="0" xfId="0" applyFont="1" applyFill="1" applyBorder="1"/>
    <xf numFmtId="8" fontId="0" fillId="0" borderId="0" xfId="0" applyNumberFormat="1" applyFont="1" applyFill="1" applyBorder="1"/>
    <xf numFmtId="0" fontId="0" fillId="0" borderId="0" xfId="0" applyFill="1" applyProtection="1"/>
    <xf numFmtId="0" fontId="0" fillId="0" borderId="0" xfId="0" applyFill="1" applyBorder="1" applyProtection="1"/>
    <xf numFmtId="0" fontId="0" fillId="6" borderId="8" xfId="0" applyFont="1" applyFill="1" applyBorder="1"/>
    <xf numFmtId="8" fontId="0" fillId="6" borderId="8" xfId="0" applyNumberFormat="1" applyFont="1" applyFill="1" applyBorder="1"/>
    <xf numFmtId="0" fontId="0" fillId="3" borderId="10" xfId="0" applyFont="1" applyFill="1" applyBorder="1"/>
    <xf numFmtId="8" fontId="0" fillId="3" borderId="10" xfId="0" applyNumberFormat="1" applyFont="1" applyFill="1" applyBorder="1"/>
    <xf numFmtId="0" fontId="0" fillId="6" borderId="10" xfId="0" applyFont="1" applyFill="1" applyBorder="1"/>
    <xf numFmtId="8" fontId="0" fillId="6" borderId="10" xfId="0" applyNumberFormat="1" applyFont="1" applyFill="1" applyBorder="1"/>
    <xf numFmtId="0" fontId="10" fillId="5" borderId="0" xfId="0" applyFont="1" applyFill="1" applyBorder="1"/>
    <xf numFmtId="0" fontId="0" fillId="5" borderId="0" xfId="0" applyFont="1" applyFill="1" applyBorder="1"/>
    <xf numFmtId="8" fontId="0" fillId="5" borderId="0" xfId="0" applyNumberFormat="1" applyFont="1" applyFill="1" applyBorder="1"/>
    <xf numFmtId="0" fontId="2" fillId="5" borderId="0" xfId="0" applyFont="1" applyFill="1" applyBorder="1"/>
    <xf numFmtId="0" fontId="3" fillId="3" borderId="11" xfId="0" applyFont="1" applyFill="1" applyBorder="1"/>
    <xf numFmtId="0" fontId="3" fillId="2" borderId="11" xfId="0" applyFont="1" applyFill="1" applyBorder="1"/>
    <xf numFmtId="0" fontId="0" fillId="2" borderId="0" xfId="0" applyFill="1"/>
    <xf numFmtId="8" fontId="0" fillId="2" borderId="0" xfId="0" applyNumberFormat="1" applyFill="1" applyProtection="1"/>
    <xf numFmtId="2" fontId="0" fillId="2" borderId="0" xfId="0" applyNumberFormat="1" applyFill="1" applyProtection="1"/>
    <xf numFmtId="0" fontId="0" fillId="3" borderId="0" xfId="0" applyFill="1"/>
    <xf numFmtId="8" fontId="0" fillId="3" borderId="0" xfId="0" applyNumberFormat="1" applyFill="1" applyProtection="1"/>
    <xf numFmtId="2" fontId="0" fillId="3" borderId="0" xfId="0" applyNumberFormat="1" applyFill="1" applyProtection="1"/>
    <xf numFmtId="0" fontId="0" fillId="7" borderId="10" xfId="0" applyFont="1" applyFill="1" applyBorder="1"/>
    <xf numFmtId="8" fontId="0" fillId="7" borderId="10" xfId="0" applyNumberFormat="1" applyFont="1" applyFill="1" applyBorder="1"/>
    <xf numFmtId="0" fontId="3" fillId="7" borderId="10" xfId="0" applyFont="1" applyFill="1" applyBorder="1"/>
    <xf numFmtId="0" fontId="0" fillId="7" borderId="0" xfId="0" applyFill="1"/>
    <xf numFmtId="8" fontId="0" fillId="7" borderId="0" xfId="0" applyNumberFormat="1" applyFill="1" applyProtection="1"/>
    <xf numFmtId="2" fontId="0" fillId="7" borderId="0" xfId="0" applyNumberFormat="1" applyFill="1" applyProtection="1"/>
    <xf numFmtId="0" fontId="0" fillId="0" borderId="0" xfId="0" applyFill="1"/>
    <xf numFmtId="8" fontId="0" fillId="0" borderId="0" xfId="0" applyNumberFormat="1" applyFill="1" applyProtection="1"/>
    <xf numFmtId="0" fontId="6" fillId="8" borderId="8" xfId="0" applyFont="1" applyFill="1" applyBorder="1"/>
    <xf numFmtId="0" fontId="8" fillId="9" borderId="10" xfId="0" applyFont="1" applyFill="1" applyBorder="1"/>
    <xf numFmtId="0" fontId="0" fillId="9" borderId="10" xfId="0" applyFont="1" applyFill="1" applyBorder="1"/>
    <xf numFmtId="0" fontId="7" fillId="8" borderId="10" xfId="0" applyFont="1" applyFill="1" applyBorder="1"/>
    <xf numFmtId="0" fontId="1" fillId="8" borderId="10" xfId="0" applyFont="1" applyFill="1" applyBorder="1"/>
    <xf numFmtId="0" fontId="1" fillId="8" borderId="10" xfId="0" applyFont="1" applyFill="1" applyBorder="1" applyAlignment="1">
      <alignment wrapText="1"/>
    </xf>
    <xf numFmtId="0" fontId="0" fillId="8" borderId="10" xfId="0" applyFont="1" applyFill="1" applyBorder="1"/>
    <xf numFmtId="0" fontId="0" fillId="9" borderId="10" xfId="0" applyFont="1" applyFill="1" applyBorder="1" applyAlignment="1">
      <alignment wrapText="1"/>
    </xf>
    <xf numFmtId="0" fontId="1" fillId="9" borderId="10" xfId="0" applyFont="1" applyFill="1" applyBorder="1"/>
    <xf numFmtId="0" fontId="0" fillId="0" borderId="0" xfId="0" applyBorder="1" applyProtection="1"/>
    <xf numFmtId="0" fontId="3" fillId="8" borderId="11" xfId="0" applyFont="1" applyFill="1" applyBorder="1"/>
    <xf numFmtId="0" fontId="0" fillId="8" borderId="0" xfId="0" applyFill="1"/>
    <xf numFmtId="8" fontId="0" fillId="8" borderId="0" xfId="0" applyNumberFormat="1" applyFill="1" applyProtection="1"/>
    <xf numFmtId="2" fontId="0" fillId="8" borderId="0" xfId="0" applyNumberFormat="1" applyFill="1" applyProtection="1"/>
    <xf numFmtId="0" fontId="1" fillId="2" borderId="0" xfId="0" applyFont="1" applyFill="1"/>
    <xf numFmtId="0" fontId="1" fillId="3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0" borderId="0" xfId="0" applyFont="1" applyFill="1"/>
    <xf numFmtId="0" fontId="3" fillId="7" borderId="11" xfId="0" applyFont="1" applyFill="1" applyBorder="1"/>
    <xf numFmtId="0" fontId="0" fillId="8" borderId="10" xfId="0" applyNumberFormat="1" applyFont="1" applyFill="1" applyBorder="1"/>
    <xf numFmtId="0" fontId="0" fillId="9" borderId="10" xfId="0" applyNumberFormat="1" applyFont="1" applyFill="1" applyBorder="1"/>
    <xf numFmtId="164" fontId="0" fillId="8" borderId="8" xfId="0" applyNumberFormat="1" applyFont="1" applyFill="1" applyBorder="1"/>
    <xf numFmtId="164" fontId="8" fillId="9" borderId="10" xfId="0" applyNumberFormat="1" applyFont="1" applyFill="1" applyBorder="1"/>
    <xf numFmtId="164" fontId="0" fillId="9" borderId="10" xfId="0" applyNumberFormat="1" applyFont="1" applyFill="1" applyBorder="1"/>
    <xf numFmtId="164" fontId="1" fillId="8" borderId="10" xfId="0" applyNumberFormat="1" applyFont="1" applyFill="1" applyBorder="1"/>
    <xf numFmtId="164" fontId="1" fillId="8" borderId="10" xfId="0" applyNumberFormat="1" applyFont="1" applyFill="1" applyBorder="1" applyAlignment="1">
      <alignment wrapText="1"/>
    </xf>
    <xf numFmtId="164" fontId="0" fillId="8" borderId="10" xfId="0" applyNumberFormat="1" applyFont="1" applyFill="1" applyBorder="1"/>
    <xf numFmtId="164" fontId="0" fillId="9" borderId="10" xfId="0" applyNumberFormat="1" applyFont="1" applyFill="1" applyBorder="1" applyAlignment="1">
      <alignment wrapText="1"/>
    </xf>
    <xf numFmtId="164" fontId="10" fillId="9" borderId="10" xfId="0" applyNumberFormat="1" applyFont="1" applyFill="1" applyBorder="1"/>
    <xf numFmtId="164" fontId="1" fillId="9" borderId="10" xfId="0" applyNumberFormat="1" applyFont="1" applyFill="1" applyBorder="1"/>
    <xf numFmtId="164" fontId="10" fillId="8" borderId="8" xfId="0" applyNumberFormat="1" applyFont="1" applyFill="1" applyBorder="1"/>
    <xf numFmtId="164" fontId="8" fillId="8" borderId="10" xfId="0" applyNumberFormat="1" applyFont="1" applyFill="1" applyBorder="1"/>
    <xf numFmtId="164" fontId="0" fillId="8" borderId="10" xfId="0" applyNumberFormat="1" applyFont="1" applyFill="1" applyBorder="1" applyAlignment="1">
      <alignment wrapText="1"/>
    </xf>
    <xf numFmtId="164" fontId="0" fillId="0" borderId="0" xfId="0" applyNumberFormat="1" applyFont="1" applyProtection="1"/>
    <xf numFmtId="164" fontId="0" fillId="8" borderId="0" xfId="0" applyNumberFormat="1" applyFont="1" applyFill="1" applyBorder="1"/>
    <xf numFmtId="164" fontId="0" fillId="9" borderId="0" xfId="0" applyNumberFormat="1" applyFont="1" applyFill="1" applyBorder="1"/>
    <xf numFmtId="2" fontId="6" fillId="8" borderId="8" xfId="0" applyNumberFormat="1" applyFont="1" applyFill="1" applyBorder="1"/>
    <xf numFmtId="2" fontId="8" fillId="9" borderId="10" xfId="0" applyNumberFormat="1" applyFont="1" applyFill="1" applyBorder="1"/>
    <xf numFmtId="2" fontId="7" fillId="8" borderId="10" xfId="0" applyNumberFormat="1" applyFont="1" applyFill="1" applyBorder="1"/>
    <xf numFmtId="2" fontId="0" fillId="9" borderId="10" xfId="0" applyNumberFormat="1" applyFont="1" applyFill="1" applyBorder="1"/>
    <xf numFmtId="2" fontId="1" fillId="8" borderId="10" xfId="0" applyNumberFormat="1" applyFont="1" applyFill="1" applyBorder="1" applyAlignment="1">
      <alignment wrapText="1"/>
    </xf>
    <xf numFmtId="2" fontId="0" fillId="9" borderId="10" xfId="0" applyNumberFormat="1" applyFont="1" applyFill="1" applyBorder="1" applyAlignment="1">
      <alignment wrapText="1"/>
    </xf>
    <xf numFmtId="2" fontId="1" fillId="8" borderId="10" xfId="0" applyNumberFormat="1" applyFont="1" applyFill="1" applyBorder="1"/>
    <xf numFmtId="2" fontId="10" fillId="9" borderId="10" xfId="0" applyNumberFormat="1" applyFont="1" applyFill="1" applyBorder="1"/>
    <xf numFmtId="2" fontId="0" fillId="8" borderId="10" xfId="0" applyNumberFormat="1" applyFont="1" applyFill="1" applyBorder="1"/>
    <xf numFmtId="2" fontId="1" fillId="9" borderId="10" xfId="0" applyNumberFormat="1" applyFont="1" applyFill="1" applyBorder="1"/>
    <xf numFmtId="164" fontId="0" fillId="7" borderId="10" xfId="2" applyNumberFormat="1" applyFont="1" applyFill="1" applyBorder="1"/>
    <xf numFmtId="2" fontId="0" fillId="7" borderId="10" xfId="0" applyNumberFormat="1" applyFont="1" applyFill="1" applyBorder="1"/>
    <xf numFmtId="164" fontId="0" fillId="8" borderId="0" xfId="0" applyNumberFormat="1" applyFont="1" applyFill="1" applyProtection="1"/>
    <xf numFmtId="0" fontId="0" fillId="8" borderId="0" xfId="0" applyNumberFormat="1" applyFont="1" applyFill="1" applyProtection="1"/>
    <xf numFmtId="164" fontId="0" fillId="8" borderId="0" xfId="0" applyNumberFormat="1" applyFill="1" applyProtection="1"/>
    <xf numFmtId="164" fontId="0" fillId="0" borderId="0" xfId="0" applyNumberFormat="1" applyFont="1" applyFill="1" applyProtection="1"/>
    <xf numFmtId="164" fontId="0" fillId="0" borderId="0" xfId="0" applyNumberFormat="1" applyFont="1" applyFill="1"/>
    <xf numFmtId="2" fontId="0" fillId="0" borderId="0" xfId="0" applyNumberFormat="1" applyFill="1" applyProtection="1"/>
    <xf numFmtId="164" fontId="0" fillId="0" borderId="0" xfId="0" applyNumberFormat="1" applyFill="1" applyProtection="1"/>
    <xf numFmtId="0" fontId="0" fillId="0" borderId="0" xfId="0" applyNumberFormat="1" applyFont="1" applyFill="1" applyProtection="1"/>
    <xf numFmtId="0" fontId="0" fillId="0" borderId="0" xfId="0" applyFill="1" applyBorder="1"/>
    <xf numFmtId="2" fontId="0" fillId="0" borderId="0" xfId="0" applyNumberFormat="1" applyFill="1" applyBorder="1" applyProtection="1"/>
    <xf numFmtId="164" fontId="0" fillId="0" borderId="0" xfId="0" applyNumberFormat="1" applyFont="1" applyFill="1" applyBorder="1" applyProtection="1"/>
    <xf numFmtId="164" fontId="0" fillId="0" borderId="0" xfId="0" applyNumberFormat="1" applyFont="1" applyFill="1" applyBorder="1"/>
    <xf numFmtId="2" fontId="0" fillId="0" borderId="0" xfId="0" applyNumberFormat="1" applyBorder="1" applyProtection="1"/>
    <xf numFmtId="164" fontId="0" fillId="0" borderId="0" xfId="0" applyNumberFormat="1" applyFont="1" applyBorder="1" applyProtection="1"/>
    <xf numFmtId="2" fontId="0" fillId="0" borderId="0" xfId="0" applyNumberFormat="1" applyFont="1" applyFill="1" applyBorder="1" applyProtection="1"/>
    <xf numFmtId="164" fontId="0" fillId="0" borderId="0" xfId="2" applyNumberFormat="1" applyFont="1" applyFill="1" applyBorder="1" applyProtection="1"/>
    <xf numFmtId="8" fontId="0" fillId="0" borderId="0" xfId="0" applyNumberFormat="1" applyFont="1" applyFill="1" applyBorder="1" applyProtection="1"/>
    <xf numFmtId="0" fontId="1" fillId="0" borderId="7" xfId="0" applyFont="1" applyBorder="1"/>
    <xf numFmtId="8" fontId="0" fillId="0" borderId="8" xfId="0" applyNumberFormat="1" applyBorder="1"/>
    <xf numFmtId="1" fontId="0" fillId="0" borderId="8" xfId="0" applyNumberFormat="1" applyBorder="1"/>
    <xf numFmtId="0" fontId="0" fillId="0" borderId="9" xfId="0" applyBorder="1" applyProtection="1"/>
    <xf numFmtId="0" fontId="0" fillId="0" borderId="2" xfId="0" applyBorder="1" applyAlignment="1">
      <alignment vertical="top"/>
    </xf>
    <xf numFmtId="8" fontId="0" fillId="0" borderId="0" xfId="0" applyNumberFormat="1" applyBorder="1"/>
    <xf numFmtId="1" fontId="0" fillId="0" borderId="0" xfId="0" applyNumberFormat="1" applyBorder="1"/>
    <xf numFmtId="0" fontId="0" fillId="0" borderId="3" xfId="0" applyBorder="1" applyProtection="1"/>
    <xf numFmtId="8" fontId="0" fillId="0" borderId="5" xfId="0" applyNumberFormat="1" applyBorder="1"/>
    <xf numFmtId="1" fontId="0" fillId="0" borderId="5" xfId="0" applyNumberFormat="1" applyBorder="1"/>
    <xf numFmtId="0" fontId="0" fillId="0" borderId="6" xfId="0" applyBorder="1" applyProtection="1"/>
    <xf numFmtId="0" fontId="10" fillId="2" borderId="0" xfId="0" applyFont="1" applyFill="1" applyBorder="1" applyProtection="1">
      <protection locked="0"/>
    </xf>
    <xf numFmtId="0" fontId="0" fillId="2" borderId="0" xfId="0" applyFill="1" applyBorder="1" applyProtection="1">
      <protection locked="0"/>
    </xf>
    <xf numFmtId="8" fontId="0" fillId="2" borderId="0" xfId="0" applyNumberFormat="1" applyFill="1" applyBorder="1" applyProtection="1">
      <protection locked="0"/>
    </xf>
    <xf numFmtId="0" fontId="0" fillId="3" borderId="0" xfId="0" applyFont="1" applyFill="1" applyBorder="1" applyProtection="1">
      <protection locked="0"/>
    </xf>
    <xf numFmtId="0" fontId="0" fillId="3" borderId="0" xfId="0" applyFill="1" applyBorder="1" applyProtection="1">
      <protection locked="0"/>
    </xf>
    <xf numFmtId="8" fontId="0" fillId="3" borderId="0" xfId="0" applyNumberFormat="1" applyFill="1" applyBorder="1" applyProtection="1">
      <protection locked="0"/>
    </xf>
    <xf numFmtId="0" fontId="0" fillId="7" borderId="0" xfId="0" applyFont="1" applyFill="1" applyBorder="1" applyProtection="1">
      <protection locked="0"/>
    </xf>
    <xf numFmtId="0" fontId="0" fillId="7" borderId="0" xfId="0" applyFill="1" applyBorder="1" applyProtection="1">
      <protection locked="0"/>
    </xf>
    <xf numFmtId="8" fontId="0" fillId="7" borderId="0" xfId="0" applyNumberFormat="1" applyFill="1" applyBorder="1" applyProtection="1">
      <protection locked="0"/>
    </xf>
    <xf numFmtId="2" fontId="0" fillId="7" borderId="0" xfId="0" applyNumberFormat="1" applyFill="1" applyBorder="1" applyProtection="1">
      <protection locked="0"/>
    </xf>
    <xf numFmtId="2" fontId="0" fillId="7" borderId="0" xfId="0" applyNumberFormat="1" applyFont="1" applyFill="1" applyBorder="1" applyProtection="1">
      <protection locked="0"/>
    </xf>
    <xf numFmtId="8" fontId="0" fillId="7" borderId="0" xfId="0" applyNumberFormat="1" applyFont="1" applyFill="1" applyBorder="1" applyProtection="1">
      <protection locked="0"/>
    </xf>
    <xf numFmtId="0" fontId="10" fillId="8" borderId="8" xfId="0" applyFont="1" applyFill="1" applyBorder="1"/>
    <xf numFmtId="0" fontId="0" fillId="8" borderId="4" xfId="0" applyFill="1" applyBorder="1" applyProtection="1"/>
    <xf numFmtId="0" fontId="1" fillId="8" borderId="10" xfId="0" applyFont="1" applyFill="1" applyBorder="1" applyAlignment="1">
      <alignment vertical="top" wrapText="1"/>
    </xf>
    <xf numFmtId="164" fontId="0" fillId="8" borderId="10" xfId="0" applyNumberFormat="1" applyFont="1" applyFill="1" applyBorder="1" applyAlignment="1">
      <alignment vertical="top" wrapText="1"/>
    </xf>
    <xf numFmtId="2" fontId="0" fillId="8" borderId="10" xfId="0" applyNumberFormat="1" applyFont="1" applyFill="1" applyBorder="1" applyAlignment="1">
      <alignment vertical="top" wrapText="1"/>
    </xf>
    <xf numFmtId="0" fontId="0" fillId="8" borderId="10" xfId="0" applyNumberFormat="1" applyFont="1" applyFill="1" applyBorder="1" applyAlignment="1">
      <alignment vertical="top"/>
    </xf>
    <xf numFmtId="2" fontId="10" fillId="8" borderId="8" xfId="0" applyNumberFormat="1" applyFont="1" applyFill="1" applyBorder="1"/>
    <xf numFmtId="0" fontId="8" fillId="8" borderId="10" xfId="0" applyFont="1" applyFill="1" applyBorder="1"/>
    <xf numFmtId="0" fontId="3" fillId="8" borderId="11" xfId="0" applyFont="1" applyFill="1" applyBorder="1" applyAlignment="1">
      <alignment wrapText="1"/>
    </xf>
    <xf numFmtId="0" fontId="0" fillId="7" borderId="0" xfId="0" applyFont="1" applyFill="1" applyBorder="1" applyAlignment="1" applyProtection="1">
      <alignment wrapText="1"/>
      <protection locked="0"/>
    </xf>
    <xf numFmtId="9" fontId="0" fillId="8" borderId="10" xfId="0" applyNumberFormat="1" applyFont="1" applyFill="1" applyBorder="1" applyAlignment="1">
      <alignment vertical="top" wrapText="1"/>
    </xf>
    <xf numFmtId="9" fontId="1" fillId="8" borderId="10" xfId="0" applyNumberFormat="1" applyFont="1" applyFill="1" applyBorder="1" applyAlignment="1">
      <alignment wrapText="1"/>
    </xf>
    <xf numFmtId="0" fontId="9" fillId="4" borderId="12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vertical="center"/>
    </xf>
    <xf numFmtId="0" fontId="0" fillId="0" borderId="13" xfId="0" applyBorder="1" applyAlignment="1"/>
    <xf numFmtId="0" fontId="0" fillId="0" borderId="0" xfId="0" applyFont="1" applyFill="1" applyBorder="1" applyAlignment="1">
      <alignment wrapText="1"/>
    </xf>
    <xf numFmtId="0" fontId="1" fillId="0" borderId="0" xfId="0" applyFont="1"/>
    <xf numFmtId="0" fontId="0" fillId="10" borderId="14" xfId="0" applyFill="1" applyBorder="1" applyAlignment="1">
      <alignment wrapText="1"/>
    </xf>
    <xf numFmtId="0" fontId="0" fillId="10" borderId="15" xfId="0" applyFill="1" applyBorder="1" applyAlignment="1">
      <alignment wrapText="1"/>
    </xf>
    <xf numFmtId="0" fontId="0" fillId="10" borderId="16" xfId="0" applyFill="1" applyBorder="1" applyAlignment="1">
      <alignment wrapText="1"/>
    </xf>
  </cellXfs>
  <cellStyles count="3">
    <cellStyle name="Currency" xfId="2" builtinId="4"/>
    <cellStyle name="Normal" xfId="0" builtinId="0"/>
    <cellStyle name="Percent" xfId="1" builtinId="5"/>
  </cellStyles>
  <dxfs count="2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font>
        <b val="0"/>
      </font>
      <numFmt numFmtId="0" formatCode="General"/>
      <fill>
        <patternFill patternType="solid">
          <bgColor rgb="FFFFE7F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protection locked="1" hidden="0"/>
    </dxf>
    <dxf>
      <font>
        <b val="0"/>
      </font>
      <numFmt numFmtId="164" formatCode="&quot;$&quot;#,##0.00"/>
    </dxf>
    <dxf>
      <numFmt numFmtId="2" formatCode="0.00"/>
      <fill>
        <patternFill patternType="none">
          <fgColor indexed="64"/>
          <bgColor indexed="65"/>
        </patternFill>
      </fill>
      <protection locked="1" hidden="0"/>
    </dxf>
    <dxf>
      <numFmt numFmtId="2" formatCode="0.00"/>
    </dxf>
    <dxf>
      <numFmt numFmtId="164" formatCode="&quot;$&quot;#,##0.00"/>
      <fill>
        <patternFill patternType="none">
          <fgColor indexed="64"/>
          <bgColor indexed="65"/>
        </patternFill>
      </fill>
      <protection locked="1" hidden="0"/>
    </dxf>
    <dxf>
      <numFmt numFmtId="164" formatCode="&quot;$&quot;#,##0.00"/>
    </dxf>
    <dxf>
      <numFmt numFmtId="2" formatCode="0.00"/>
      <fill>
        <patternFill patternType="none">
          <fgColor indexed="64"/>
          <bgColor indexed="65"/>
        </patternFill>
      </fill>
      <protection locked="1" hidden="0"/>
    </dxf>
    <dxf>
      <numFmt numFmtId="2" formatCode="0.00"/>
    </dxf>
    <dxf>
      <fill>
        <patternFill patternType="none">
          <fgColor indexed="64"/>
          <bgColor indexed="65"/>
        </patternFill>
      </fill>
    </dxf>
    <dxf>
      <fill>
        <patternFill patternType="solid">
          <bgColor rgb="FFFFE7FC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theme="4" tint="0.39997558519241921"/>
        </top>
        <bottom style="thin">
          <color indexed="64"/>
        </bottom>
      </border>
    </dxf>
    <dxf>
      <fill>
        <patternFill patternType="solid">
          <bgColor rgb="FFFFE7FC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</font>
      <numFmt numFmtId="164" formatCode="&quot;$&quot;#,##0.00"/>
      <fill>
        <patternFill patternType="solid">
          <bgColor rgb="FFFFE7F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</font>
      <numFmt numFmtId="164" formatCode="&quot;$&quot;#,##0.00"/>
      <fill>
        <patternFill patternType="solid">
          <bgColor rgb="FFFFE7F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</font>
      <numFmt numFmtId="164" formatCode="&quot;$&quot;#,##0.00"/>
      <fill>
        <patternFill patternType="solid">
          <bgColor rgb="FFFFE7F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</font>
      <numFmt numFmtId="164" formatCode="&quot;$&quot;#,##0.00"/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numFmt numFmtId="2" formatCode="0.0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solid">
          <bgColor rgb="FFFFE7FC"/>
        </patternFill>
      </fill>
    </dxf>
    <dxf>
      <fill>
        <patternFill patternType="none"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theme="4" tint="0.39997558519241921"/>
        </top>
        <bottom style="thin">
          <color indexed="64"/>
        </bottom>
      </border>
    </dxf>
    <dxf>
      <fill>
        <patternFill patternType="solid">
          <bgColor rgb="FFFFE7FC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solid">
          <fgColor theme="4" tint="0.79998168889431442"/>
          <bgColor rgb="FFFFE7F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</font>
      <numFmt numFmtId="164" formatCode="&quot;$&quot;#,##0.00"/>
      <fill>
        <patternFill patternType="solid">
          <bgColor rgb="FFFFE7F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</font>
      <numFmt numFmtId="164" formatCode="&quot;$&quot;#,##0.00"/>
      <fill>
        <patternFill patternType="solid">
          <bgColor rgb="FFFFE7F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</font>
      <numFmt numFmtId="164" formatCode="&quot;$&quot;#,##0.00"/>
      <fill>
        <patternFill patternType="solid">
          <bgColor rgb="FFFFE7F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border diagonalUp="0" diagonalDown="0" outline="0">
        <left/>
        <right/>
        <top/>
        <bottom/>
      </border>
      <protection locked="1" hidden="0"/>
    </dxf>
    <dxf>
      <font>
        <b val="0"/>
      </font>
      <numFmt numFmtId="164" formatCode="&quot;$&quot;#,##0.00"/>
    </dxf>
    <dxf>
      <numFmt numFmtId="2" formatCode="0.00"/>
      <border diagonalUp="0" diagonalDown="0" outline="0">
        <left/>
        <right/>
        <top/>
        <bottom/>
      </border>
      <protection locked="1" hidden="0"/>
    </dxf>
    <dxf>
      <numFmt numFmtId="2" formatCode="0.00"/>
    </dxf>
    <dxf>
      <border diagonalUp="0" diagonalDown="0" outline="0">
        <left/>
        <right/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solid">
          <bgColor rgb="FFFFE7FC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theme="4" tint="0.39997558519241921"/>
        </top>
        <bottom style="thin">
          <color indexed="64"/>
        </bottom>
      </border>
    </dxf>
    <dxf>
      <fill>
        <patternFill patternType="solid">
          <bgColor rgb="FFFFE7FC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8" tint="0.79998168889431442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9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fill>
        <patternFill patternType="solid">
          <fgColor theme="4" tint="0.79998168889431442"/>
          <bgColor theme="9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9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9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9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9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none">
          <bgColor auto="1"/>
        </patternFill>
      </fill>
    </dxf>
    <dxf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9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fill>
        <patternFill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7" tint="0.79998168889431442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7" tint="0.79998168889431442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165" formatCode="0.0"/>
      <protection locked="1" hidden="0"/>
    </dxf>
    <dxf>
      <numFmt numFmtId="12" formatCode="&quot;$&quot;#,##0.00_);[Red]\(&quot;$&quot;#,##0.00\)"/>
      <protection locked="1" hidden="0"/>
    </dxf>
    <dxf>
      <font>
        <b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font>
        <b val="0"/>
      </font>
      <numFmt numFmtId="0" formatCode="General"/>
      <fill>
        <patternFill patternType="solid">
          <bgColor rgb="FFFFE7F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protection locked="1" hidden="0"/>
    </dxf>
    <dxf>
      <font>
        <b val="0"/>
      </font>
      <numFmt numFmtId="164" formatCode="&quot;$&quot;#,##0.00"/>
    </dxf>
    <dxf>
      <numFmt numFmtId="2" formatCode="0.00"/>
      <fill>
        <patternFill patternType="none">
          <fgColor indexed="64"/>
          <bgColor indexed="65"/>
        </patternFill>
      </fill>
      <protection locked="1" hidden="0"/>
    </dxf>
    <dxf>
      <numFmt numFmtId="2" formatCode="0.00"/>
    </dxf>
    <dxf>
      <numFmt numFmtId="164" formatCode="&quot;$&quot;#,##0.00"/>
      <fill>
        <patternFill patternType="none">
          <fgColor indexed="64"/>
          <bgColor indexed="65"/>
        </patternFill>
      </fill>
      <protection locked="1" hidden="0"/>
    </dxf>
    <dxf>
      <numFmt numFmtId="164" formatCode="&quot;$&quot;#,##0.00"/>
    </dxf>
    <dxf>
      <protection locked="1" hidden="0"/>
    </dxf>
    <dxf>
      <numFmt numFmtId="2" formatCode="0.00"/>
    </dxf>
    <dxf>
      <fill>
        <patternFill patternType="none">
          <fgColor indexed="64"/>
          <bgColor indexed="65"/>
        </patternFill>
      </fill>
    </dxf>
    <dxf>
      <fill>
        <patternFill patternType="solid">
          <bgColor rgb="FFFFE7FC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theme="4" tint="0.39997558519241921"/>
        </top>
        <bottom style="thin">
          <color indexed="64"/>
        </bottom>
      </border>
    </dxf>
    <dxf>
      <fill>
        <patternFill patternType="solid">
          <bgColor rgb="FFFFE7FC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</font>
      <numFmt numFmtId="164" formatCode="&quot;$&quot;#,##0.00"/>
      <fill>
        <patternFill patternType="solid">
          <bgColor rgb="FFFFE7FC"/>
        </patternFill>
      </fill>
    </dxf>
    <dxf>
      <font>
        <b val="0"/>
      </font>
      <numFmt numFmtId="164" formatCode="&quot;$&quot;#,##0.00"/>
      <fill>
        <patternFill patternType="solid">
          <bgColor rgb="FFFFE7FC"/>
        </patternFill>
      </fill>
    </dxf>
    <dxf>
      <font>
        <b val="0"/>
      </font>
      <numFmt numFmtId="164" formatCode="&quot;$&quot;#,##0.00"/>
      <fill>
        <patternFill patternType="solid">
          <bgColor rgb="FFFFE7FC"/>
        </patternFill>
      </fill>
    </dxf>
    <dxf>
      <font>
        <b val="0"/>
      </font>
      <numFmt numFmtId="164" formatCode="&quot;$&quot;#,##0.00"/>
    </dxf>
    <dxf>
      <numFmt numFmtId="2" formatCode="0.00"/>
    </dxf>
    <dxf>
      <fill>
        <patternFill patternType="solid">
          <bgColor rgb="FFFFE7FC"/>
        </patternFill>
      </fill>
    </dxf>
    <dxf>
      <fill>
        <patternFill patternType="none"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theme="4" tint="0.39997558519241921"/>
        </top>
        <bottom style="thin">
          <color indexed="64"/>
        </bottom>
      </border>
    </dxf>
    <dxf>
      <fill>
        <patternFill patternType="solid">
          <bgColor rgb="FFFFE7FC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solid">
          <fgColor theme="4" tint="0.79998168889431442"/>
          <bgColor rgb="FFFFE7F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</font>
      <numFmt numFmtId="164" formatCode="&quot;$&quot;#,##0.00"/>
      <fill>
        <patternFill patternType="solid">
          <bgColor rgb="FFFFE7F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</font>
      <numFmt numFmtId="164" formatCode="&quot;$&quot;#,##0.00"/>
      <fill>
        <patternFill patternType="solid">
          <bgColor rgb="FFFFE7F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</font>
      <numFmt numFmtId="164" formatCode="&quot;$&quot;#,##0.00"/>
      <fill>
        <patternFill patternType="solid">
          <bgColor rgb="FFFFE7F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border diagonalUp="0" diagonalDown="0" outline="0">
        <left/>
        <right/>
        <top/>
        <bottom/>
      </border>
      <protection locked="1" hidden="0"/>
    </dxf>
    <dxf>
      <font>
        <b val="0"/>
      </font>
      <numFmt numFmtId="164" formatCode="&quot;$&quot;#,##0.00"/>
    </dxf>
    <dxf>
      <numFmt numFmtId="2" formatCode="0.00"/>
      <border diagonalUp="0" diagonalDown="0" outline="0">
        <left/>
        <right/>
        <top/>
        <bottom/>
      </border>
      <protection locked="1" hidden="0"/>
    </dxf>
    <dxf>
      <numFmt numFmtId="2" formatCode="0.00"/>
    </dxf>
    <dxf>
      <border diagonalUp="0" diagonalDown="0" outline="0">
        <left/>
        <right/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solid">
          <bgColor rgb="FFFFE7FC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theme="4" tint="0.39997558519241921"/>
        </top>
        <bottom style="thin">
          <color indexed="64"/>
        </bottom>
      </border>
    </dxf>
    <dxf>
      <fill>
        <patternFill patternType="solid">
          <bgColor rgb="FFFFE7FC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8" tint="0.79998168889431442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9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fill>
        <patternFill patternType="none">
          <fgColor theme="4" tint="0.79998168889431442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fill>
        <patternFill patternType="solid">
          <fgColor theme="4" tint="0.79998168889431442"/>
          <bgColor theme="9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9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9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9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9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none">
          <bgColor auto="1"/>
        </patternFill>
      </fill>
    </dxf>
    <dxf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9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fill>
        <patternFill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7" tint="0.79998168889431442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7" tint="0.79998168889431442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165" formatCode="0.0"/>
      <protection locked="1" hidden="0"/>
    </dxf>
    <dxf>
      <numFmt numFmtId="12" formatCode="&quot;$&quot;#,##0.00_);[Red]\(&quot;$&quot;#,##0.00\)"/>
      <protection locked="1" hidden="0"/>
    </dxf>
    <dxf>
      <font>
        <b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</dxfs>
  <tableStyles count="0" defaultTableStyle="TableStyleMedium2" defaultPivotStyle="PivotStyleLight16"/>
  <colors>
    <mruColors>
      <color rgb="FFFFE7F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687CE1D-40C6-46F0-99F8-75497B535153}" name="Table3" displayName="Table3" ref="A7:D12" totalsRowShown="0" headerRowDxfId="216">
  <autoFilter ref="A7:D12" xr:uid="{3687CE1D-40C6-46F0-99F8-75497B535153}"/>
  <tableColumns count="4">
    <tableColumn id="1" xr3:uid="{D880DDCD-8EE7-4D58-BF7C-0AFBBB07BF12}" name="Category" dataDxfId="215"/>
    <tableColumn id="2" xr3:uid="{DF57CA44-233A-4874-B6F1-179BF019F9D1}" name="Restriction"/>
    <tableColumn id="3" xr3:uid="{A478C678-9C73-4F84-99C2-7A398CD0A729}" name="Total Cost Estimates" dataDxfId="214"/>
    <tableColumn id="4" xr3:uid="{3E445870-00E1-47BA-9A89-BACA9535F1D7}" name="Percent of total Budget" dataDxfId="213">
      <calculatedColumnFormula>C8/C$12*100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8273490-16B4-418C-BCBE-693885505751}" name="Table615" displayName="Table615" ref="A22:F28" totalsRowCount="1" headerRowDxfId="91" dataDxfId="89" totalsRowDxfId="87" headerRowBorderDxfId="90" tableBorderDxfId="88">
  <autoFilter ref="A22:F27" xr:uid="{E8273490-16B4-418C-BCBE-693885505751}"/>
  <tableColumns count="6">
    <tableColumn id="1" xr3:uid="{12ECD8CE-4B2A-4A2D-A581-DE007F20C97B}" name="Item" dataDxfId="86" totalsRowDxfId="85"/>
    <tableColumn id="2" xr3:uid="{A1B88A98-24DD-46E4-84E0-BA688C0166A7}" name="Quantity" dataDxfId="84" totalsRowDxfId="83"/>
    <tableColumn id="3" xr3:uid="{E3A46CC2-77CF-4CEC-8B66-BB4CF45B7E1E}" name="Cost Per Unit" dataDxfId="82" totalsRowDxfId="81"/>
    <tableColumn id="4" xr3:uid="{B53A1E5C-2B05-4A45-BC23-587047DF95C0}" name="Unit Measure" dataDxfId="80" totalsRowDxfId="79"/>
    <tableColumn id="5" xr3:uid="{0032ECA4-AAD0-4D92-8EA1-BB853353630A}" name="Total Cost Estimate" totalsRowFunction="sum" dataDxfId="78" totalsRowDxfId="77"/>
    <tableColumn id="6" xr3:uid="{9817BBB3-3968-4269-85C2-6BB0F088F4CF}" name="Supplier, if known" dataDxfId="76" totalsRowDxfId="7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7081A91-76DE-47AC-B44A-DF1DAE210862}" name="Table816" displayName="Table816" ref="A31:H37" totalsRowCount="1" headerRowDxfId="74" dataDxfId="72" totalsRowDxfId="70" headerRowBorderDxfId="73" tableBorderDxfId="71">
  <autoFilter ref="A31:H36" xr:uid="{B7081A91-76DE-47AC-B44A-DF1DAE210862}"/>
  <tableColumns count="8">
    <tableColumn id="1" xr3:uid="{5584C68B-822F-4A6F-AC06-D56E39065939}" name="Item" dataDxfId="69" totalsRowDxfId="68"/>
    <tableColumn id="2" xr3:uid="{E16C9036-6D15-4D44-98D7-E76C2F3E6D71}" name="Quantity" dataDxfId="67" totalsRowDxfId="66"/>
    <tableColumn id="7" xr3:uid="{78CEABDE-9F49-48B5-B666-6C654840F019}" name="Miles" dataDxfId="65" totalsRowDxfId="64"/>
    <tableColumn id="8" xr3:uid="{A2C61EC0-6B0F-4D73-8EC0-99423381CC06}" name="Rate" dataDxfId="63" totalsRowDxfId="62" dataCellStyle="Currency">
      <calculatedColumnFormula>B32*#REF!</calculatedColumnFormula>
    </tableColumn>
    <tableColumn id="9" xr3:uid="{ADFF8D56-2BAB-45F5-AEB1-6937EBB6EE9B}" name="Mileage Charge" dataDxfId="61" totalsRowDxfId="60">
      <calculatedColumnFormula>Table816[[#This Row],[Miles]]*Table816[[#This Row],[Rate]]</calculatedColumnFormula>
    </tableColumn>
    <tableColumn id="10" xr3:uid="{E9FCC317-B468-4A20-94EC-12435EDDF51D}" name="Flat Rate" dataDxfId="59" totalsRowDxfId="58"/>
    <tableColumn id="5" xr3:uid="{B37E72E5-389B-49D9-BBE5-904F1B6F24BD}" name="Total Cost Estimate" totalsRowFunction="sum" dataDxfId="57" totalsRowDxfId="56">
      <calculatedColumnFormula>SUM(Table816[[#This Row],[Mileage Charge]]+(Table816[[#This Row],[Flat Rate]]*Table816[[#This Row],[Quantity]]))</calculatedColumnFormula>
    </tableColumn>
    <tableColumn id="6" xr3:uid="{89E85AB3-D1A3-4066-980E-85C3C1C0E960}" name="Supplier, if known" dataDxfId="55" totalsRowDxfId="5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4709652-9AC4-47B2-BF95-F24B4129A862}" name="Table917" displayName="Table917" ref="A40:H47" totalsRowCount="1" headerRowDxfId="53" dataDxfId="51" headerRowBorderDxfId="52" tableBorderDxfId="50">
  <autoFilter ref="A40:H46" xr:uid="{64709652-9AC4-47B2-BF95-F24B4129A862}"/>
  <tableColumns count="8">
    <tableColumn id="1" xr3:uid="{9426FE59-5E27-4445-BC16-E6C522795D1D}" name="Work description" dataDxfId="49" totalsRowDxfId="48"/>
    <tableColumn id="8" xr3:uid="{38745C0A-D4DA-43C5-BDC1-068B0EAFDF8D}" name="Staff title" totalsRowDxfId="47"/>
    <tableColumn id="9" xr3:uid="{54505A05-DF34-4141-BB51-9235DB65264D}" name="Hours" dataDxfId="46" totalsRowDxfId="45"/>
    <tableColumn id="10" xr3:uid="{BFD0B4E6-98FB-44E5-8071-68F783439C11}" name="Hourly Rate / $ hour" dataDxfId="44" totalsRowDxfId="43"/>
    <tableColumn id="2" xr3:uid="{19D04640-51C6-4955-B84F-3CDC44160131}" name="Hourly Total" dataDxfId="42" totalsRowDxfId="41">
      <calculatedColumnFormula>Table917[[#This Row],[Hours]]*Table917[[#This Row],[Hourly Rate / $ hour]]</calculatedColumnFormula>
    </tableColumn>
    <tableColumn id="3" xr3:uid="{BCE31107-0456-4BEB-AB16-85BE9CA538BE}" name="Fringe / $ hour" dataDxfId="40" totalsRowDxfId="39"/>
    <tableColumn id="4" xr3:uid="{780C1524-E748-4F77-B355-0B3EA982700B}" name="Fringe Total" dataDxfId="38" totalsRowDxfId="37">
      <calculatedColumnFormula>Table917[[#This Row],[Hours]]*Table917[[#This Row],[Fringe / $ hour]]</calculatedColumnFormula>
    </tableColumn>
    <tableColumn id="5" xr3:uid="{AB93967E-4EBC-4BAF-BCF1-1716D8F6AF5F}" name="Total Salary" totalsRowFunction="sum" dataDxfId="36" totalsRowDxfId="35">
      <calculatedColumnFormula>Table917[[#This Row],[Hourly Total]]+Table917[[#This Row],[Fringe Total]]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2E9ECD2-A3EC-4F42-AE62-2C2FCDB232B3}" name="Table91118" displayName="Table91118" ref="A50:G56" totalsRowCount="1" headerRowDxfId="34" dataDxfId="32" totalsRowDxfId="30" headerRowBorderDxfId="33" tableBorderDxfId="31">
  <autoFilter ref="A50:G55" xr:uid="{72E9ECD2-A3EC-4F42-AE62-2C2FCDB232B3}"/>
  <tableColumns count="7">
    <tableColumn id="1" xr3:uid="{7A4A141A-FBBB-42B4-8559-5390F6C3B661}" name="Item" dataDxfId="29" totalsRowDxfId="28"/>
    <tableColumn id="7" xr3:uid="{9A14829A-36B6-43DB-9E1A-B6098879902B}" name="Title" totalsRowDxfId="27"/>
    <tableColumn id="9" xr3:uid="{C14CA6C3-88E9-44FF-9A31-3B9B41987740}" name="Miles" dataDxfId="26" totalsRowDxfId="25"/>
    <tableColumn id="10" xr3:uid="{1AF50185-6706-4A82-8407-3BD614CEA245}" name="Rate" dataDxfId="24" totalsRowDxfId="23"/>
    <tableColumn id="2" xr3:uid="{29D14A36-E71A-4136-9F2D-984ADFC00FE4}" name="Mileage Charge" dataDxfId="22" totalsRowDxfId="21">
      <calculatedColumnFormula>Table91118[[#This Row],[Miles]]*Table91118[[#This Row],[Rate]]</calculatedColumnFormula>
    </tableColumn>
    <tableColumn id="3" xr3:uid="{AB0DE72D-F1EA-4198-9D68-A94DC20BF043}" name="Flat Rate" dataDxfId="20" totalsRowDxfId="19"/>
    <tableColumn id="4" xr3:uid="{A20FFF26-DBD9-4BBB-B064-D5CD56163231}" name="Total Cost Estimate" totalsRowFunction="sum" dataDxfId="18" totalsRowDxfId="17">
      <calculatedColumnFormula>Table91118[[#This Row],[Mileage Charge]]+Table91118[[#This Row],[Flat Rate]]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53A9AD4-1938-4227-A227-FF563C145F66}" name="Table9111219" displayName="Table9111219" ref="A59:F69" totalsRowCount="1" headerRowDxfId="16" dataDxfId="14" totalsRowDxfId="12" headerRowBorderDxfId="15" tableBorderDxfId="13">
  <autoFilter ref="A59:F68" xr:uid="{A53A9AD4-1938-4227-A227-FF563C145F66}"/>
  <tableColumns count="6">
    <tableColumn id="1" xr3:uid="{8A19F075-BBC5-4313-92E6-E1D8A336E7EE}" name="Item" dataDxfId="11" totalsRowDxfId="10"/>
    <tableColumn id="7" xr3:uid="{66C92E68-7769-421F-B6C2-4D2C96DA8A86}" name="Quantity" dataDxfId="9" totalsRowDxfId="8"/>
    <tableColumn id="8" xr3:uid="{93BEBFF8-D354-49F1-90FB-9F63B6C668E4}" name="Cost Per Unit" dataDxfId="7" totalsRowDxfId="6"/>
    <tableColumn id="9" xr3:uid="{EBC20972-B589-4F3F-BF18-C69D03AD573F}" name="Unit Description" dataDxfId="5" totalsRowDxfId="4"/>
    <tableColumn id="10" xr3:uid="{80552010-F2F5-4024-8468-CC68EF71AB42}" name="Total Cost Estimate" totalsRowFunction="sum" dataDxfId="3" totalsRowDxfId="2">
      <calculatedColumnFormula>Table9111219[[#This Row],[Quantity]]*Table9111219[[#This Row],[Cost Per Unit]]</calculatedColumnFormula>
    </tableColumn>
    <tableColumn id="2" xr3:uid="{6DB87D60-2D92-487D-AAD9-7D3545224956}" name="Supplier, if known" dataDxfId="1" totalsRowDxfId="0">
      <calculatedColumnFormula>Table9111219[[#This Row],[Unit Description]]*Table9111219[[#This Row],[Total Cost Estimate]]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3F6A843-47B7-4E2B-ACC3-7CFB7996ABC6}" name="Table5" displayName="Table5" ref="A20:F29" totalsRowCount="1" headerRowDxfId="212" dataDxfId="211" totalsRowDxfId="209" tableBorderDxfId="210">
  <autoFilter ref="A20:F28" xr:uid="{93F6A843-47B7-4E2B-ACC3-7CFB7996ABC6}"/>
  <tableColumns count="6">
    <tableColumn id="1" xr3:uid="{9AEB1E97-29C2-42F3-94DF-CDAB83C5936A}" name="Item" dataDxfId="208" totalsRowDxfId="207"/>
    <tableColumn id="2" xr3:uid="{82984446-D1E9-4531-B60D-DF7B562E206F}" name="Quantity" dataDxfId="206" totalsRowDxfId="205"/>
    <tableColumn id="3" xr3:uid="{E6DA2534-6F1E-4657-9649-4CB47B36581A}" name="Cost Per Unit" dataDxfId="204" totalsRowDxfId="203"/>
    <tableColumn id="4" xr3:uid="{4F29AB81-02C1-48B2-9B06-4F13D2DA0534}" name="Unit Measure" dataDxfId="202" totalsRowDxfId="201"/>
    <tableColumn id="5" xr3:uid="{333D9345-AAC3-4EC3-8EAE-ECEBB605783E}" name="Total Cost Estimate" totalsRowFunction="sum" dataDxfId="200" totalsRowDxfId="199">
      <calculatedColumnFormula>B21*C21</calculatedColumnFormula>
    </tableColumn>
    <tableColumn id="6" xr3:uid="{4B8E3917-37E1-4431-9727-BEA8BAEBBEE9}" name="Supplier, if known" dataDxfId="198" totalsRowDxfId="19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67A459E-9175-4207-92EA-50FEC1737CA8}" name="Table6" displayName="Table6" ref="A32:F38" totalsRowCount="1" headerRowDxfId="196" dataDxfId="194" totalsRowDxfId="192" headerRowBorderDxfId="195" tableBorderDxfId="193">
  <autoFilter ref="A32:F37" xr:uid="{267A459E-9175-4207-92EA-50FEC1737CA8}"/>
  <tableColumns count="6">
    <tableColumn id="1" xr3:uid="{E1D33AF9-D6B3-49B7-B9E6-7D3FA2AFBE20}" name="Item" dataDxfId="191" totalsRowDxfId="190"/>
    <tableColumn id="2" xr3:uid="{421AECA6-8611-4FC8-9A71-679931AC1786}" name="Quantity" dataDxfId="189" totalsRowDxfId="188"/>
    <tableColumn id="3" xr3:uid="{E57E18B5-30B4-4DCE-8AB1-96BE02A7C549}" name="Cost Per Unit" dataDxfId="187" totalsRowDxfId="186"/>
    <tableColumn id="4" xr3:uid="{7F27FC76-2006-4903-B879-E9C347279F96}" name="Unit Measure" dataDxfId="185" totalsRowDxfId="184"/>
    <tableColumn id="5" xr3:uid="{4179C656-B7BD-4150-A93C-8C40B81C382C}" name="Total Cost Estimate" totalsRowFunction="sum" dataDxfId="183" totalsRowDxfId="182"/>
    <tableColumn id="6" xr3:uid="{B7537E58-C477-48FF-8F5E-4A366BBC8658}" name="Supplier, if known" dataDxfId="181" totalsRowDxfId="18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7B6E653-6052-45D5-9FFA-E978A7C163B1}" name="Table8" displayName="Table8" ref="A41:H47" totalsRowCount="1" headerRowDxfId="179" dataDxfId="177" totalsRowDxfId="175" headerRowBorderDxfId="178" tableBorderDxfId="176">
  <autoFilter ref="A41:H46" xr:uid="{97B6E653-6052-45D5-9FFA-E978A7C163B1}"/>
  <tableColumns count="8">
    <tableColumn id="1" xr3:uid="{455CAF63-EA64-467C-8BF4-2B9D1A2A3666}" name="Item" dataDxfId="174" totalsRowDxfId="173"/>
    <tableColumn id="2" xr3:uid="{EC55E52A-E2BF-4127-A49B-44D60CD44451}" name="Quantity (&quot;1&quot; is provided as a default; increase as needed)" dataDxfId="172" totalsRowDxfId="171"/>
    <tableColumn id="7" xr3:uid="{E4F5B30A-967B-4E45-8CB0-9833CF47CF5C}" name="Miles" dataDxfId="170" totalsRowDxfId="169"/>
    <tableColumn id="8" xr3:uid="{5FB3DCF0-78FC-44FE-B05B-230846C0E659}" name="Rate" dataDxfId="168" totalsRowDxfId="167" dataCellStyle="Currency" totalsRowCellStyle="Currency"/>
    <tableColumn id="9" xr3:uid="{FB532B6B-1E3D-44D4-9D5C-BEFBB4F877F4}" name="Mileage Charge" dataDxfId="166" totalsRowDxfId="165">
      <calculatedColumnFormula>Table8[[#This Row],[Miles]]*Table8[[#This Row],[Rate]]</calculatedColumnFormula>
    </tableColumn>
    <tableColumn id="10" xr3:uid="{1C0EA596-40BC-4E9E-97DE-8C7CECA326B3}" name="Flat Rate" dataDxfId="164" totalsRowDxfId="163">
      <calculatedColumnFormula>Table8[[#This Row],[Quantity ("1" is provided as a default; increase as needed)]]*Table8[[#This Row],[Rate]]</calculatedColumnFormula>
    </tableColumn>
    <tableColumn id="5" xr3:uid="{29ECF069-6A60-475E-BF08-CE2E2BC43351}" name="Total Cost Estimate" totalsRowFunction="sum" dataDxfId="162" totalsRowDxfId="161"/>
    <tableColumn id="6" xr3:uid="{6C127CBA-3BEC-4F21-A24E-866CE215842F}" name="Supplier, if known" dataDxfId="160" totalsRowDxfId="15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5E2564-A8BA-4B32-A737-593EC281E714}" name="Table9" displayName="Table9" ref="A50:H57" totalsRowCount="1" headerRowDxfId="158" dataDxfId="156" headerRowBorderDxfId="157" tableBorderDxfId="155">
  <autoFilter ref="A50:H56" xr:uid="{BB5E2564-A8BA-4B32-A737-593EC281E714}"/>
  <tableColumns count="8">
    <tableColumn id="1" xr3:uid="{3ED41E04-1018-4E98-9AA9-AF00F706B6AC}" name="Work description" dataDxfId="154" totalsRowDxfId="153"/>
    <tableColumn id="8" xr3:uid="{F79D14A5-272C-43DF-8CE8-02D063947ABC}" name="Staff title" totalsRowDxfId="152"/>
    <tableColumn id="9" xr3:uid="{D2145290-3621-4D89-ADBE-B3AA3B624DB1}" name="Hours" dataDxfId="151" totalsRowDxfId="150"/>
    <tableColumn id="10" xr3:uid="{39751FE4-A097-4EC7-8FCC-C65C23B3828D}" name="Hourly Rate / $ hour" dataDxfId="149" totalsRowDxfId="148"/>
    <tableColumn id="2" xr3:uid="{7F007CC6-1B5F-4D54-8B52-E868741FDF3C}" name="Hourly Total" dataDxfId="147" totalsRowDxfId="146">
      <calculatedColumnFormula>Table9[[#This Row],[Hours]]*Table9[[#This Row],[Hourly Rate / $ hour]]</calculatedColumnFormula>
    </tableColumn>
    <tableColumn id="3" xr3:uid="{A1B465B0-63AB-4EE9-8A8D-9A5E259AD5F8}" name="Fringe / $ hour" dataDxfId="145" totalsRowDxfId="144"/>
    <tableColumn id="4" xr3:uid="{05634B63-A176-48E7-94C2-2810544EBD3F}" name="Fringe Total" dataDxfId="143" totalsRowDxfId="142">
      <calculatedColumnFormula>Table9[[#This Row],[Hours]]*Table9[[#This Row],[Fringe / $ hour]]</calculatedColumnFormula>
    </tableColumn>
    <tableColumn id="5" xr3:uid="{78E3D0BF-A410-4DE0-B671-61F0CCC4C781}" name="Total Salary" totalsRowFunction="sum" dataDxfId="141" totalsRowDxfId="14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0821DEF-5B8A-4727-9A0A-D77A9D9BDB19}" name="Table911" displayName="Table911" ref="A60:G66" totalsRowCount="1" headerRowDxfId="139" dataDxfId="137" totalsRowDxfId="135" headerRowBorderDxfId="138" tableBorderDxfId="136">
  <autoFilter ref="A60:G65" xr:uid="{90821DEF-5B8A-4727-9A0A-D77A9D9BDB19}"/>
  <tableColumns count="7">
    <tableColumn id="1" xr3:uid="{2DCDE22B-C155-412F-886C-1B15865EE852}" name="Item" dataDxfId="134"/>
    <tableColumn id="7" xr3:uid="{50280527-4534-4495-B456-E6CA467400D1}" name="Title"/>
    <tableColumn id="9" xr3:uid="{FFEA394A-E01B-4D2F-94C7-ABC5F10A3410}" name="Miles" dataDxfId="133"/>
    <tableColumn id="10" xr3:uid="{14FB3F9D-366E-4333-A463-61B5BBA2C15A}" name="Rate" dataDxfId="132"/>
    <tableColumn id="2" xr3:uid="{F24633DE-CF40-43F2-ABB2-C7D6B76A48C7}" name="Mileage Charge" dataDxfId="131">
      <calculatedColumnFormula>Table911[[#This Row],[Miles]]*Table911[[#This Row],[Rate]]</calculatedColumnFormula>
    </tableColumn>
    <tableColumn id="3" xr3:uid="{228EC1C1-5EBF-483C-A422-8826F42C1FBF}" name="Flat Rate" dataDxfId="130"/>
    <tableColumn id="4" xr3:uid="{7F245D55-2764-447B-BF0F-D31EFE659C4D}" name="Total Cost Estimate" totalsRowFunction="sum" dataDxfId="129">
      <calculatedColumnFormula>Table911[[#This Row],[Mileage Charge]]+Table911[[#This Row],[Flat Rate]]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B621773-706A-4E53-8893-04CC24133EE6}" name="Table91112" displayName="Table91112" ref="A69:F79" totalsRowCount="1" headerRowDxfId="128" dataDxfId="126" totalsRowDxfId="124" headerRowBorderDxfId="127" tableBorderDxfId="125">
  <autoFilter ref="A69:F78" xr:uid="{5B621773-706A-4E53-8893-04CC24133EE6}"/>
  <tableColumns count="6">
    <tableColumn id="1" xr3:uid="{6F7F5A8A-625A-4F7D-8C7A-3898E59F5862}" name="Item" dataDxfId="123" totalsRowDxfId="122"/>
    <tableColumn id="7" xr3:uid="{764CA272-01B9-42E7-A209-8D04EE28E5A3}" name="Quantity" dataDxfId="121" totalsRowDxfId="120"/>
    <tableColumn id="8" xr3:uid="{6E846868-0C32-4868-833C-216145B2C105}" name="Cost Per Unit" dataDxfId="119" totalsRowDxfId="118"/>
    <tableColumn id="9" xr3:uid="{F817BCCE-B1DB-49A0-9C50-D6BB50F90AF4}" name="Unit Description" dataDxfId="117" totalsRowDxfId="116"/>
    <tableColumn id="10" xr3:uid="{608CC173-F316-46F2-82FC-95C7BE4125AA}" name="Total Cost Estimate" totalsRowFunction="sum" dataDxfId="115" totalsRowDxfId="114">
      <calculatedColumnFormula>Table91112[[#This Row],[Quantity]]*Table91112[[#This Row],[Cost Per Unit]]</calculatedColumnFormula>
    </tableColumn>
    <tableColumn id="2" xr3:uid="{8D7C6E66-4EC0-47FD-B189-964A070948FA}" name="Supplier, if known" dataDxfId="113" totalsRowDxfId="112">
      <calculatedColumnFormula>Table91112[[#This Row],[Unit Description]]*Table91112[[#This Row],[Total Cost Estimate]]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4B42C0A-90B4-45ED-9FE6-C7F6378FE978}" name="Table313" displayName="Table313" ref="A1:D6" totalsRowShown="0" headerRowDxfId="111">
  <autoFilter ref="A1:D6" xr:uid="{74B42C0A-90B4-45ED-9FE6-C7F6378FE978}"/>
  <tableColumns count="4">
    <tableColumn id="1" xr3:uid="{AE71BAD4-6458-42C7-88E8-B12A74DE361C}" name="Category" dataDxfId="110"/>
    <tableColumn id="2" xr3:uid="{E3214A92-2684-489D-AE56-DEC64164178A}" name="Restriction"/>
    <tableColumn id="3" xr3:uid="{54FF7DCA-A0D9-40D6-A5CB-786A6A0AA9C1}" name="Total Cost Estimates" dataDxfId="109"/>
    <tableColumn id="4" xr3:uid="{167ACAAD-C5C9-4AD9-8507-328A018727C5}" name="Percent of total Budget" dataDxfId="108">
      <calculatedColumnFormula>C2/C$6*100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E9B49E5-1866-45ED-9184-D6922CE30C45}" name="Table514" displayName="Table514" ref="A10:F19" totalsRowCount="1" headerRowDxfId="107" dataDxfId="106" totalsRowDxfId="104" tableBorderDxfId="105">
  <autoFilter ref="A10:F18" xr:uid="{0E9B49E5-1866-45ED-9184-D6922CE30C45}"/>
  <tableColumns count="6">
    <tableColumn id="1" xr3:uid="{48D6D41D-5E9E-409B-855F-1928365A72DF}" name="Item" dataDxfId="103" totalsRowDxfId="102"/>
    <tableColumn id="2" xr3:uid="{6B118C29-E1D1-4392-8DFE-CD629170A500}" name="Quantity" dataDxfId="101" totalsRowDxfId="100"/>
    <tableColumn id="3" xr3:uid="{C62B6526-B498-44C3-A627-B8A475FF7BE7}" name="Cost Per Unit" dataDxfId="99" totalsRowDxfId="98"/>
    <tableColumn id="4" xr3:uid="{3DB8CECA-B246-4CE3-B22F-9EFCEA98EF48}" name="Unit Measure" dataDxfId="97" totalsRowDxfId="96"/>
    <tableColumn id="5" xr3:uid="{BB7B5E3E-FC59-4327-A1D7-D6A758B89D70}" name="Total Cost Estimate" totalsRowFunction="sum" dataDxfId="95" totalsRowDxfId="94">
      <calculatedColumnFormula>B11*C11</calculatedColumnFormula>
    </tableColumn>
    <tableColumn id="6" xr3:uid="{22C758FA-60F0-437B-9A12-0CA29C76AC43}" name="Supplier, if known" dataDxfId="93" totalsRowDxfId="9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4.xml"/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2EA1E-16C6-44AF-9CC0-CECE9E20A427}">
  <dimension ref="A1:Z79"/>
  <sheetViews>
    <sheetView tabSelected="1" zoomScale="90" zoomScaleNormal="70" workbookViewId="0">
      <selection activeCell="F8" sqref="F8"/>
    </sheetView>
  </sheetViews>
  <sheetFormatPr defaultRowHeight="14.4" x14ac:dyDescent="0.3"/>
  <cols>
    <col min="1" max="1" width="78" customWidth="1"/>
    <col min="2" max="2" width="20.109375" style="1" customWidth="1"/>
    <col min="3" max="3" width="21.88671875" style="1" customWidth="1"/>
    <col min="4" max="4" width="22.88671875" style="1" customWidth="1"/>
    <col min="5" max="5" width="19.6640625" style="1" customWidth="1"/>
    <col min="6" max="6" width="26.6640625" style="1" bestFit="1" customWidth="1"/>
    <col min="7" max="7" width="16.6640625" customWidth="1"/>
    <col min="8" max="8" width="24.5546875" customWidth="1"/>
    <col min="9" max="9" width="22.109375" customWidth="1"/>
    <col min="10" max="10" width="20.5546875" customWidth="1"/>
    <col min="11" max="11" width="23.44140625" customWidth="1"/>
  </cols>
  <sheetData>
    <row r="1" spans="1:26" ht="15" thickBot="1" x14ac:dyDescent="0.35">
      <c r="A1" s="157" t="s">
        <v>78</v>
      </c>
    </row>
    <row r="2" spans="1:26" ht="15" thickBot="1" x14ac:dyDescent="0.35">
      <c r="A2" s="158" t="s">
        <v>77</v>
      </c>
      <c r="B2" s="159"/>
      <c r="C2" s="159"/>
      <c r="D2" s="159"/>
      <c r="E2" s="159"/>
      <c r="F2" s="159"/>
      <c r="G2" s="159"/>
      <c r="H2" s="159"/>
      <c r="I2" s="159"/>
      <c r="J2" s="159"/>
      <c r="K2" s="160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</row>
    <row r="3" spans="1:26" ht="15" thickBot="1" x14ac:dyDescent="0.35">
      <c r="A3" s="155" t="s">
        <v>79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</row>
    <row r="4" spans="1:26" ht="15" thickBot="1" x14ac:dyDescent="0.35">
      <c r="A4" s="154" t="s">
        <v>81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</row>
    <row r="5" spans="1:26" ht="15" thickBot="1" x14ac:dyDescent="0.35">
      <c r="A5" s="155" t="s">
        <v>80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</row>
    <row r="7" spans="1:26" x14ac:dyDescent="0.3">
      <c r="A7" s="4" t="s">
        <v>0</v>
      </c>
      <c r="B7" s="4" t="s">
        <v>1</v>
      </c>
      <c r="C7" s="5" t="s">
        <v>2</v>
      </c>
      <c r="D7" s="6" t="s">
        <v>3</v>
      </c>
    </row>
    <row r="8" spans="1:26" x14ac:dyDescent="0.3">
      <c r="A8" s="64" t="s">
        <v>4</v>
      </c>
      <c r="B8" s="36" t="s">
        <v>5</v>
      </c>
      <c r="C8" s="37">
        <f>Table5[[#Totals],[Total Cost Estimate]]</f>
        <v>0</v>
      </c>
      <c r="D8" s="38" t="e">
        <f>C8/C$12*100</f>
        <v>#DIV/0!</v>
      </c>
    </row>
    <row r="9" spans="1:26" x14ac:dyDescent="0.3">
      <c r="A9" s="65" t="s">
        <v>6</v>
      </c>
      <c r="B9" s="39" t="s">
        <v>7</v>
      </c>
      <c r="C9" s="40">
        <f>Table6[[#Totals],[Total Cost Estimate]]</f>
        <v>0</v>
      </c>
      <c r="D9" s="41" t="e">
        <f>C9/C$12*100</f>
        <v>#DIV/0!</v>
      </c>
    </row>
    <row r="10" spans="1:26" ht="15.75" customHeight="1" x14ac:dyDescent="0.3">
      <c r="A10" s="66" t="s">
        <v>8</v>
      </c>
      <c r="B10" s="45" t="s">
        <v>7</v>
      </c>
      <c r="C10" s="46">
        <f>Table8[[#Totals],[Total Cost Estimate]]</f>
        <v>0</v>
      </c>
      <c r="D10" s="47" t="e">
        <f>C10/C$12*100</f>
        <v>#DIV/0!</v>
      </c>
    </row>
    <row r="11" spans="1:26" x14ac:dyDescent="0.3">
      <c r="A11" s="67" t="s">
        <v>9</v>
      </c>
      <c r="B11" s="61" t="s">
        <v>10</v>
      </c>
      <c r="C11" s="62">
        <f>Table9[[#Totals],[Total Salary]]+Table911[[#Totals],[Total Cost Estimate]]+Table91112[[#Totals],[Total Cost Estimate]]</f>
        <v>0</v>
      </c>
      <c r="D11" s="63" t="e">
        <f>C11/C$12*100</f>
        <v>#DIV/0!</v>
      </c>
    </row>
    <row r="12" spans="1:26" x14ac:dyDescent="0.3">
      <c r="A12" s="68" t="s">
        <v>11</v>
      </c>
      <c r="B12" s="48"/>
      <c r="C12" s="49">
        <f>SUM(C8:C11)</f>
        <v>0</v>
      </c>
      <c r="D12" s="104" t="e">
        <f>C12/C$12*100</f>
        <v>#DIV/0!</v>
      </c>
    </row>
    <row r="13" spans="1:26" x14ac:dyDescent="0.3">
      <c r="B13"/>
      <c r="C13" s="2"/>
      <c r="D13" s="3"/>
    </row>
    <row r="14" spans="1:26" x14ac:dyDescent="0.3">
      <c r="A14" s="116" t="s">
        <v>12</v>
      </c>
      <c r="B14" s="10"/>
      <c r="C14" s="117"/>
      <c r="D14" s="118"/>
      <c r="E14" s="119"/>
    </row>
    <row r="15" spans="1:26" x14ac:dyDescent="0.3">
      <c r="A15" s="120" t="s">
        <v>75</v>
      </c>
      <c r="B15" s="11"/>
      <c r="C15" s="121"/>
      <c r="D15" s="122"/>
      <c r="E15" s="123"/>
      <c r="H15" s="156"/>
    </row>
    <row r="16" spans="1:26" x14ac:dyDescent="0.3">
      <c r="A16" s="7" t="s">
        <v>13</v>
      </c>
      <c r="B16" s="8"/>
      <c r="C16" s="124"/>
      <c r="D16" s="125"/>
      <c r="E16" s="126"/>
    </row>
    <row r="17" spans="1:11" x14ac:dyDescent="0.3">
      <c r="A17" s="17"/>
      <c r="B17"/>
      <c r="C17" s="2"/>
      <c r="D17" s="3"/>
    </row>
    <row r="18" spans="1:11" x14ac:dyDescent="0.3">
      <c r="B18"/>
      <c r="C18" s="2"/>
      <c r="D18" s="3"/>
    </row>
    <row r="19" spans="1:11" x14ac:dyDescent="0.3">
      <c r="A19" s="35" t="s">
        <v>14</v>
      </c>
    </row>
    <row r="20" spans="1:11" x14ac:dyDescent="0.3">
      <c r="A20" s="12" t="s">
        <v>15</v>
      </c>
      <c r="B20" s="12" t="s">
        <v>16</v>
      </c>
      <c r="C20" s="12" t="s">
        <v>17</v>
      </c>
      <c r="D20" s="12" t="s">
        <v>18</v>
      </c>
      <c r="E20" s="12" t="s">
        <v>19</v>
      </c>
      <c r="F20" s="12" t="s">
        <v>20</v>
      </c>
    </row>
    <row r="21" spans="1:11" x14ac:dyDescent="0.3">
      <c r="A21" s="13"/>
      <c r="B21" s="15"/>
      <c r="C21" s="15"/>
      <c r="D21" s="15"/>
      <c r="E21" s="16">
        <v>0</v>
      </c>
      <c r="F21" s="15"/>
    </row>
    <row r="22" spans="1:11" x14ac:dyDescent="0.3">
      <c r="A22" s="14"/>
      <c r="B22" s="15"/>
      <c r="C22" s="16"/>
      <c r="D22" s="15"/>
      <c r="E22" s="16">
        <f t="shared" ref="E22:E36" si="0">B22*C22</f>
        <v>0</v>
      </c>
      <c r="F22" s="15"/>
    </row>
    <row r="23" spans="1:11" x14ac:dyDescent="0.3">
      <c r="A23" s="30"/>
      <c r="B23" s="31"/>
      <c r="C23" s="32"/>
      <c r="D23" s="31"/>
      <c r="E23" s="32">
        <f t="shared" si="0"/>
        <v>0</v>
      </c>
      <c r="F23" s="31"/>
    </row>
    <row r="24" spans="1:11" x14ac:dyDescent="0.3">
      <c r="A24" s="13"/>
      <c r="B24" s="15"/>
      <c r="C24" s="15"/>
      <c r="D24" s="15"/>
      <c r="E24" s="16">
        <f t="shared" si="0"/>
        <v>0</v>
      </c>
      <c r="F24" s="15"/>
    </row>
    <row r="25" spans="1:11" x14ac:dyDescent="0.3">
      <c r="A25" s="33"/>
      <c r="B25" s="31"/>
      <c r="C25" s="31"/>
      <c r="D25" s="31"/>
      <c r="E25" s="32">
        <f t="shared" si="0"/>
        <v>0</v>
      </c>
      <c r="F25" s="31"/>
    </row>
    <row r="26" spans="1:11" x14ac:dyDescent="0.3">
      <c r="A26" s="13"/>
      <c r="B26" s="15"/>
      <c r="C26" s="15"/>
      <c r="D26" s="15"/>
      <c r="E26" s="16">
        <f t="shared" si="0"/>
        <v>0</v>
      </c>
      <c r="F26" s="15"/>
    </row>
    <row r="27" spans="1:11" x14ac:dyDescent="0.3">
      <c r="A27" s="33"/>
      <c r="B27" s="31"/>
      <c r="C27" s="31"/>
      <c r="D27" s="31"/>
      <c r="E27" s="32">
        <f t="shared" si="0"/>
        <v>0</v>
      </c>
      <c r="F27" s="31"/>
      <c r="J27" s="2"/>
      <c r="K27" s="3"/>
    </row>
    <row r="28" spans="1:11" x14ac:dyDescent="0.3">
      <c r="A28" s="13"/>
      <c r="B28" s="15"/>
      <c r="C28" s="15"/>
      <c r="D28" s="15"/>
      <c r="E28" s="16">
        <f t="shared" si="0"/>
        <v>0</v>
      </c>
      <c r="F28" s="15"/>
    </row>
    <row r="29" spans="1:11" x14ac:dyDescent="0.3">
      <c r="A29" s="20"/>
      <c r="B29" s="17"/>
      <c r="C29" s="17"/>
      <c r="D29" s="17"/>
      <c r="E29" s="21">
        <f>SUBTOTAL(109,Table5[Total Cost Estimate])</f>
        <v>0</v>
      </c>
      <c r="F29" s="17"/>
      <c r="G29" s="11"/>
    </row>
    <row r="30" spans="1:11" x14ac:dyDescent="0.3">
      <c r="A30" s="20"/>
      <c r="B30" s="17"/>
      <c r="C30" s="17"/>
      <c r="D30" s="17"/>
      <c r="E30" s="18"/>
      <c r="F30" s="17"/>
    </row>
    <row r="31" spans="1:11" x14ac:dyDescent="0.3">
      <c r="A31" s="34" t="s">
        <v>6</v>
      </c>
      <c r="B31" s="17"/>
      <c r="C31" s="17"/>
      <c r="D31" s="17"/>
      <c r="E31" s="21"/>
      <c r="F31" s="17"/>
    </row>
    <row r="32" spans="1:11" x14ac:dyDescent="0.3">
      <c r="A32" s="19" t="s">
        <v>15</v>
      </c>
      <c r="B32" s="19" t="s">
        <v>16</v>
      </c>
      <c r="C32" s="19" t="s">
        <v>17</v>
      </c>
      <c r="D32" s="19" t="s">
        <v>18</v>
      </c>
      <c r="E32" s="19" t="s">
        <v>19</v>
      </c>
      <c r="F32" s="19" t="s">
        <v>20</v>
      </c>
    </row>
    <row r="33" spans="1:8" x14ac:dyDescent="0.3">
      <c r="A33" s="24"/>
      <c r="B33" s="24"/>
      <c r="C33" s="25"/>
      <c r="D33" s="24"/>
      <c r="E33" s="25">
        <f>B33*C33</f>
        <v>0</v>
      </c>
      <c r="F33" s="24"/>
    </row>
    <row r="34" spans="1:8" x14ac:dyDescent="0.3">
      <c r="A34" s="26"/>
      <c r="B34" s="26"/>
      <c r="C34" s="26"/>
      <c r="D34" s="26"/>
      <c r="E34" s="27">
        <f t="shared" si="0"/>
        <v>0</v>
      </c>
      <c r="F34" s="26"/>
    </row>
    <row r="35" spans="1:8" x14ac:dyDescent="0.3">
      <c r="A35" s="28"/>
      <c r="B35" s="28"/>
      <c r="C35" s="28"/>
      <c r="D35" s="28"/>
      <c r="E35" s="29">
        <f t="shared" si="0"/>
        <v>0</v>
      </c>
      <c r="F35" s="28"/>
    </row>
    <row r="36" spans="1:8" x14ac:dyDescent="0.3">
      <c r="A36" s="26"/>
      <c r="B36" s="26"/>
      <c r="C36" s="26"/>
      <c r="D36" s="26"/>
      <c r="E36" s="27">
        <f t="shared" si="0"/>
        <v>0</v>
      </c>
      <c r="F36" s="26"/>
    </row>
    <row r="37" spans="1:8" x14ac:dyDescent="0.3">
      <c r="A37" s="26"/>
      <c r="B37" s="26"/>
      <c r="C37" s="26"/>
      <c r="D37" s="26"/>
      <c r="E37" s="29">
        <f>B39*C39</f>
        <v>0</v>
      </c>
      <c r="F37" s="26"/>
    </row>
    <row r="38" spans="1:8" x14ac:dyDescent="0.3">
      <c r="A38" s="17"/>
      <c r="B38" s="17"/>
      <c r="C38" s="17"/>
      <c r="D38" s="17"/>
      <c r="E38" s="21">
        <f>SUBTOTAL(109,Table6[Total Cost Estimate])</f>
        <v>0</v>
      </c>
      <c r="F38" s="17"/>
    </row>
    <row r="39" spans="1:8" x14ac:dyDescent="0.3">
      <c r="A39" s="17"/>
      <c r="B39" s="17"/>
      <c r="C39" s="17"/>
      <c r="D39" s="17"/>
      <c r="E39" s="23"/>
      <c r="F39" s="17"/>
    </row>
    <row r="40" spans="1:8" x14ac:dyDescent="0.3">
      <c r="A40" s="69" t="s">
        <v>8</v>
      </c>
      <c r="B40" s="17"/>
      <c r="C40" s="18"/>
      <c r="D40" s="17"/>
      <c r="E40" s="21"/>
      <c r="F40" s="17"/>
    </row>
    <row r="41" spans="1:8" s="152" customFormat="1" ht="43.2" x14ac:dyDescent="0.3">
      <c r="A41" s="151" t="s">
        <v>15</v>
      </c>
      <c r="B41" s="151" t="s">
        <v>76</v>
      </c>
      <c r="C41" s="151" t="s">
        <v>21</v>
      </c>
      <c r="D41" s="151" t="s">
        <v>22</v>
      </c>
      <c r="E41" s="151" t="s">
        <v>23</v>
      </c>
      <c r="F41" s="151" t="s">
        <v>24</v>
      </c>
      <c r="G41" s="151" t="s">
        <v>19</v>
      </c>
      <c r="H41" s="151" t="s">
        <v>20</v>
      </c>
    </row>
    <row r="42" spans="1:8" x14ac:dyDescent="0.3">
      <c r="A42" s="42"/>
      <c r="B42" s="98">
        <v>1</v>
      </c>
      <c r="C42" s="98"/>
      <c r="D42" s="97"/>
      <c r="E42" s="43">
        <f>Table8[[#This Row],[Miles]]*Table8[[#This Row],[Rate]]</f>
        <v>0</v>
      </c>
      <c r="F42" s="43">
        <f>Table8[[#This Row],[Quantity ("1" is provided as a default; increase as needed)]]*Table8[[#This Row],[Rate]]</f>
        <v>0</v>
      </c>
      <c r="G42" s="43">
        <f>SUM(Table8[[#This Row],[Mileage Charge]]+(Table8[[#This Row],[Flat Rate]]*Table8[[#This Row],[Quantity ("1" is provided as a default; increase as needed)]]))</f>
        <v>0</v>
      </c>
      <c r="H42" s="42"/>
    </row>
    <row r="43" spans="1:8" x14ac:dyDescent="0.3">
      <c r="A43" s="42"/>
      <c r="B43" s="98">
        <v>1</v>
      </c>
      <c r="C43" s="98"/>
      <c r="D43" s="97"/>
      <c r="E43" s="43">
        <f>Table8[[#This Row],[Miles]]*Table8[[#This Row],[Rate]]</f>
        <v>0</v>
      </c>
      <c r="F43" s="43">
        <f>Table8[[#This Row],[Quantity ("1" is provided as a default; increase as needed)]]*Table8[[#This Row],[Rate]]</f>
        <v>0</v>
      </c>
      <c r="G43" s="43">
        <f>SUM(Table8[[#This Row],[Mileage Charge]]+Table8[[#This Row],[Flat Rate]])</f>
        <v>0</v>
      </c>
      <c r="H43" s="42"/>
    </row>
    <row r="44" spans="1:8" x14ac:dyDescent="0.3">
      <c r="A44" s="42"/>
      <c r="B44" s="98">
        <v>1</v>
      </c>
      <c r="C44" s="98"/>
      <c r="D44" s="97"/>
      <c r="E44" s="43">
        <f>Table8[[#This Row],[Miles]]*Table8[[#This Row],[Rate]]</f>
        <v>0</v>
      </c>
      <c r="F44" s="43">
        <f>Table8[[#This Row],[Quantity ("1" is provided as a default; increase as needed)]]*Table8[[#This Row],[Rate]]</f>
        <v>0</v>
      </c>
      <c r="G44" s="43">
        <f>SUM(Table8[[#This Row],[Mileage Charge]]+Table8[[#This Row],[Flat Rate]])</f>
        <v>0</v>
      </c>
      <c r="H44" s="42"/>
    </row>
    <row r="45" spans="1:8" x14ac:dyDescent="0.3">
      <c r="A45" s="44"/>
      <c r="B45" s="98">
        <v>1</v>
      </c>
      <c r="C45" s="98"/>
      <c r="D45" s="97"/>
      <c r="E45" s="43">
        <f>Table8[[#This Row],[Miles]]*Table8[[#This Row],[Rate]]</f>
        <v>0</v>
      </c>
      <c r="F45" s="43">
        <f>Table8[[#This Row],[Quantity ("1" is provided as a default; increase as needed)]]*Table8[[#This Row],[Rate]]</f>
        <v>0</v>
      </c>
      <c r="G45" s="43">
        <f>SUM(Table8[[#This Row],[Mileage Charge]]+Table8[[#This Row],[Flat Rate]])</f>
        <v>0</v>
      </c>
      <c r="H45" s="42"/>
    </row>
    <row r="46" spans="1:8" x14ac:dyDescent="0.3">
      <c r="A46" s="42"/>
      <c r="B46" s="98">
        <v>1</v>
      </c>
      <c r="C46" s="98"/>
      <c r="D46" s="97"/>
      <c r="E46" s="43">
        <f>Table8[[#This Row],[Miles]]*Table8[[#This Row],[Rate]]</f>
        <v>0</v>
      </c>
      <c r="F46" s="43">
        <f>Table8[[#This Row],[Quantity ("1" is provided as a default; increase as needed)]]*Table8[[#This Row],[Rate]]</f>
        <v>0</v>
      </c>
      <c r="G46" s="43">
        <f>SUM(Table8[[#This Row],[Mileage Charge]]+Table8[[#This Row],[Flat Rate]])</f>
        <v>0</v>
      </c>
      <c r="H46" s="42"/>
    </row>
    <row r="47" spans="1:8" x14ac:dyDescent="0.3">
      <c r="A47" s="17"/>
      <c r="B47" s="113"/>
      <c r="C47" s="113"/>
      <c r="D47" s="114"/>
      <c r="E47" s="115"/>
      <c r="F47" s="18"/>
      <c r="G47" s="21">
        <f>SUBTOTAL(109,Table8[Total Cost Estimate])</f>
        <v>0</v>
      </c>
      <c r="H47" s="17"/>
    </row>
    <row r="49" spans="1:9" ht="28.8" x14ac:dyDescent="0.3">
      <c r="A49" s="147" t="s">
        <v>25</v>
      </c>
      <c r="B49" s="59"/>
      <c r="C49" s="17"/>
      <c r="D49" s="17"/>
      <c r="E49" s="21"/>
      <c r="F49" s="17"/>
    </row>
    <row r="50" spans="1:9" x14ac:dyDescent="0.3">
      <c r="A50" s="19" t="s">
        <v>26</v>
      </c>
      <c r="B50" s="19" t="s">
        <v>27</v>
      </c>
      <c r="C50" s="19" t="s">
        <v>28</v>
      </c>
      <c r="D50" s="19" t="s">
        <v>29</v>
      </c>
      <c r="E50" s="12" t="s">
        <v>30</v>
      </c>
      <c r="F50" s="12" t="s">
        <v>31</v>
      </c>
      <c r="G50" s="12" t="s">
        <v>32</v>
      </c>
      <c r="H50" s="12" t="s">
        <v>33</v>
      </c>
    </row>
    <row r="51" spans="1:9" x14ac:dyDescent="0.3">
      <c r="A51" s="50"/>
      <c r="B51" s="50"/>
      <c r="C51" s="87"/>
      <c r="D51" s="81"/>
      <c r="E51" s="85">
        <f>Table9[[#This Row],[Hours]]*Table9[[#This Row],[Hourly Rate / $ hour]]</f>
        <v>0</v>
      </c>
      <c r="F51" s="85"/>
      <c r="G51" s="85">
        <f>Table9[[#This Row],[Hours]]*Table9[[#This Row],[Fringe / $ hour]]</f>
        <v>0</v>
      </c>
      <c r="H51" s="85">
        <f>Table9[[#This Row],[Hourly Total]]+Table9[[#This Row],[Fringe Total]]</f>
        <v>0</v>
      </c>
    </row>
    <row r="52" spans="1:9" x14ac:dyDescent="0.3">
      <c r="A52" s="51"/>
      <c r="B52" s="51"/>
      <c r="C52" s="88"/>
      <c r="D52" s="73"/>
      <c r="E52" s="86">
        <f>Table9[[#This Row],[Hours]]*Table9[[#This Row],[Hourly Rate / $ hour]]</f>
        <v>0</v>
      </c>
      <c r="F52" s="86"/>
      <c r="G52" s="86">
        <f>Table9[[#This Row],[Hours]]*Table9[[#This Row],[Fringe / $ hour]]</f>
        <v>0</v>
      </c>
      <c r="H52" s="85">
        <f>Table9[[#This Row],[Hourly Total]]+Table9[[#This Row],[Fringe Total]]</f>
        <v>0</v>
      </c>
    </row>
    <row r="53" spans="1:9" x14ac:dyDescent="0.3">
      <c r="A53" s="53"/>
      <c r="B53" s="53"/>
      <c r="C53" s="89"/>
      <c r="D53" s="82"/>
      <c r="E53" s="85">
        <f>Table9[[#This Row],[Hours]]*Table9[[#This Row],[Hourly Rate / $ hour]]</f>
        <v>0</v>
      </c>
      <c r="F53" s="85"/>
      <c r="G53" s="85">
        <f>Table9[[#This Row],[Hours]]*Table9[[#This Row],[Fringe / $ hour]]</f>
        <v>0</v>
      </c>
      <c r="H53" s="85">
        <f>Table9[[#This Row],[Hourly Total]]+Table9[[#This Row],[Fringe Total]]</f>
        <v>0</v>
      </c>
    </row>
    <row r="54" spans="1:9" x14ac:dyDescent="0.3">
      <c r="A54" s="52"/>
      <c r="B54" s="52"/>
      <c r="C54" s="90"/>
      <c r="D54" s="74"/>
      <c r="E54" s="86">
        <f>Table9[[#This Row],[Hours]]*Table9[[#This Row],[Hourly Rate / $ hour]]</f>
        <v>0</v>
      </c>
      <c r="F54" s="86"/>
      <c r="G54" s="86">
        <f>Table9[[#This Row],[Hours]]*Table9[[#This Row],[Fringe / $ hour]]</f>
        <v>0</v>
      </c>
      <c r="H54" s="85">
        <f>Table9[[#This Row],[Hourly Total]]+Table9[[#This Row],[Fringe Total]]</f>
        <v>0</v>
      </c>
    </row>
    <row r="55" spans="1:9" x14ac:dyDescent="0.3">
      <c r="A55" s="55"/>
      <c r="B55" s="55"/>
      <c r="C55" s="91"/>
      <c r="D55" s="83"/>
      <c r="E55" s="85">
        <f>Table9[[#This Row],[Hours]]*Table9[[#This Row],[Hourly Rate / $ hour]]</f>
        <v>0</v>
      </c>
      <c r="F55" s="85"/>
      <c r="G55" s="85">
        <f>Table9[[#This Row],[Hours]]*Table9[[#This Row],[Fringe / $ hour]]</f>
        <v>0</v>
      </c>
      <c r="H55" s="85">
        <f>Table9[[#This Row],[Hourly Total]]+Table9[[#This Row],[Fringe Total]]</f>
        <v>0</v>
      </c>
    </row>
    <row r="56" spans="1:9" x14ac:dyDescent="0.3">
      <c r="A56" s="57"/>
      <c r="B56" s="57"/>
      <c r="C56" s="92"/>
      <c r="D56" s="78"/>
      <c r="E56" s="86">
        <f>Table9[[#This Row],[Hours]]*Table9[[#This Row],[Hourly Rate / $ hour]]</f>
        <v>0</v>
      </c>
      <c r="F56" s="86"/>
      <c r="G56" s="86">
        <f>Table9[[#This Row],[Hours]]*Table9[[#This Row],[Fringe / $ hour]]</f>
        <v>0</v>
      </c>
      <c r="H56" s="85">
        <f>Table9[[#This Row],[Hourly Total]]+Table9[[#This Row],[Fringe Total]]</f>
        <v>0</v>
      </c>
    </row>
    <row r="57" spans="1:9" x14ac:dyDescent="0.3">
      <c r="A57" s="107"/>
      <c r="B57" s="59"/>
      <c r="C57" s="111"/>
      <c r="D57" s="112"/>
      <c r="E57" s="109"/>
      <c r="F57" s="109"/>
      <c r="G57" s="110"/>
      <c r="H57" s="110">
        <f>SUBTOTAL(109,Table9[Total Salary])</f>
        <v>0</v>
      </c>
    </row>
    <row r="58" spans="1:9" x14ac:dyDescent="0.3">
      <c r="A58" s="48"/>
      <c r="C58" s="9"/>
      <c r="D58" s="84"/>
      <c r="E58" s="102"/>
      <c r="F58" s="102"/>
      <c r="G58" s="103"/>
      <c r="H58" s="103"/>
      <c r="I58" s="17"/>
    </row>
    <row r="59" spans="1:9" ht="28.8" x14ac:dyDescent="0.3">
      <c r="A59" s="147" t="s">
        <v>34</v>
      </c>
      <c r="B59" s="59"/>
      <c r="C59" s="17"/>
      <c r="D59" s="17"/>
      <c r="E59" s="21"/>
      <c r="F59" s="17"/>
    </row>
    <row r="60" spans="1:9" x14ac:dyDescent="0.3">
      <c r="A60" s="19" t="s">
        <v>15</v>
      </c>
      <c r="B60" s="19" t="s">
        <v>35</v>
      </c>
      <c r="C60" s="19" t="s">
        <v>21</v>
      </c>
      <c r="D60" s="19" t="s">
        <v>22</v>
      </c>
      <c r="E60" s="19" t="s">
        <v>23</v>
      </c>
      <c r="F60" s="19" t="s">
        <v>24</v>
      </c>
      <c r="G60" s="19" t="s">
        <v>19</v>
      </c>
    </row>
    <row r="61" spans="1:9" x14ac:dyDescent="0.3">
      <c r="A61" s="53"/>
      <c r="B61" s="50"/>
      <c r="C61" s="87"/>
      <c r="D61" s="81"/>
      <c r="E61" s="72">
        <f>Table911[[#This Row],[Miles]]*Table911[[#This Row],[Rate]]</f>
        <v>0</v>
      </c>
      <c r="F61" s="72"/>
      <c r="G61" s="72">
        <f>Table911[[#This Row],[Mileage Charge]]+Table911[[#This Row],[Flat Rate]]</f>
        <v>0</v>
      </c>
    </row>
    <row r="62" spans="1:9" x14ac:dyDescent="0.3">
      <c r="A62" s="51"/>
      <c r="B62" s="51"/>
      <c r="C62" s="88"/>
      <c r="D62" s="73"/>
      <c r="E62" s="74">
        <f>Table911[[#This Row],[Miles]]*Table911[[#This Row],[Rate]]</f>
        <v>0</v>
      </c>
      <c r="F62" s="74"/>
      <c r="G62" s="74">
        <f>Table911[[#This Row],[Mileage Charge]]+Table911[[#This Row],[Flat Rate]]</f>
        <v>0</v>
      </c>
    </row>
    <row r="63" spans="1:9" x14ac:dyDescent="0.3">
      <c r="A63" s="53"/>
      <c r="B63" s="53"/>
      <c r="C63" s="89"/>
      <c r="D63" s="82"/>
      <c r="E63" s="77">
        <f>Table911[[#This Row],[Miles]]*Table911[[#This Row],[Rate]]</f>
        <v>0</v>
      </c>
      <c r="F63" s="77"/>
      <c r="G63" s="77">
        <f>Table911[[#This Row],[Mileage Charge]]+Table911[[#This Row],[Flat Rate]]</f>
        <v>0</v>
      </c>
    </row>
    <row r="64" spans="1:9" x14ac:dyDescent="0.3">
      <c r="A64" s="52"/>
      <c r="B64" s="52"/>
      <c r="C64" s="90"/>
      <c r="D64" s="74"/>
      <c r="E64" s="74">
        <f>Table911[[#This Row],[Miles]]*Table911[[#This Row],[Rate]]</f>
        <v>0</v>
      </c>
      <c r="F64" s="74"/>
      <c r="G64" s="74">
        <f>Table911[[#This Row],[Mileage Charge]]+Table911[[#This Row],[Flat Rate]]</f>
        <v>0</v>
      </c>
    </row>
    <row r="65" spans="1:9" x14ac:dyDescent="0.3">
      <c r="A65" s="57"/>
      <c r="B65" s="57"/>
      <c r="C65" s="92"/>
      <c r="D65" s="78"/>
      <c r="E65" s="74">
        <f>Table911[[#This Row],[Miles]]*Table911[[#This Row],[Rate]]</f>
        <v>0</v>
      </c>
      <c r="F65" s="74"/>
      <c r="G65" s="74">
        <f>Table911[[#This Row],[Mileage Charge]]+Table911[[#This Row],[Flat Rate]]</f>
        <v>0</v>
      </c>
    </row>
    <row r="66" spans="1:9" x14ac:dyDescent="0.3">
      <c r="A66" s="107"/>
      <c r="B66" s="23"/>
      <c r="C66" s="108"/>
      <c r="D66" s="109"/>
      <c r="E66" s="109"/>
      <c r="F66" s="110"/>
      <c r="G66" s="110">
        <f>SUBTOTAL(109,Table911[Total Cost Estimate])</f>
        <v>0</v>
      </c>
    </row>
    <row r="67" spans="1:9" x14ac:dyDescent="0.3">
      <c r="A67" s="48"/>
      <c r="B67" s="22"/>
      <c r="C67" s="22"/>
      <c r="D67" s="104"/>
      <c r="E67" s="102"/>
      <c r="F67" s="102"/>
      <c r="G67" s="103"/>
      <c r="H67" s="103"/>
      <c r="I67" s="17"/>
    </row>
    <row r="68" spans="1:9" x14ac:dyDescent="0.3">
      <c r="A68" s="60" t="s">
        <v>36</v>
      </c>
      <c r="B68" s="59"/>
      <c r="C68" s="17"/>
      <c r="D68" s="17"/>
      <c r="E68" s="21"/>
      <c r="F68" s="17"/>
    </row>
    <row r="69" spans="1:9" x14ac:dyDescent="0.3">
      <c r="A69" s="19" t="s">
        <v>15</v>
      </c>
      <c r="B69" s="19" t="s">
        <v>16</v>
      </c>
      <c r="C69" s="19" t="s">
        <v>17</v>
      </c>
      <c r="D69" s="19" t="s">
        <v>37</v>
      </c>
      <c r="E69" s="19" t="s">
        <v>19</v>
      </c>
      <c r="F69" s="19" t="s">
        <v>20</v>
      </c>
    </row>
    <row r="70" spans="1:9" ht="28.8" x14ac:dyDescent="0.3">
      <c r="A70" s="55" t="s">
        <v>38</v>
      </c>
      <c r="B70" s="91"/>
      <c r="C70" s="76"/>
      <c r="D70" s="91"/>
      <c r="E70" s="83">
        <f>Table91112[[#This Row],[Quantity]]*Table91112[[#This Row],[Cost Per Unit]]</f>
        <v>0</v>
      </c>
      <c r="F70" s="70"/>
    </row>
    <row r="71" spans="1:9" x14ac:dyDescent="0.3">
      <c r="A71" s="57"/>
      <c r="B71" s="92"/>
      <c r="C71" s="78"/>
      <c r="D71" s="92"/>
      <c r="E71" s="78">
        <f>Table91112[[#This Row],[Quantity]]*Table91112[[#This Row],[Cost Per Unit]]</f>
        <v>0</v>
      </c>
      <c r="F71" s="71"/>
    </row>
    <row r="72" spans="1:9" x14ac:dyDescent="0.3">
      <c r="A72" s="61"/>
      <c r="B72" s="93"/>
      <c r="C72" s="75"/>
      <c r="D72" s="93"/>
      <c r="E72" s="77">
        <f>Table91112[[#This Row],[Quantity]]*Table91112[[#This Row],[Cost Per Unit]]</f>
        <v>0</v>
      </c>
      <c r="F72" s="70"/>
    </row>
    <row r="73" spans="1:9" x14ac:dyDescent="0.3">
      <c r="A73" s="61"/>
      <c r="B73" s="63"/>
      <c r="C73" s="101"/>
      <c r="D73" s="63"/>
      <c r="E73" s="99">
        <f>Table91112[[#This Row],[Quantity]]*Table91112[[#This Row],[Cost Per Unit]]</f>
        <v>0</v>
      </c>
      <c r="F73" s="100"/>
    </row>
    <row r="74" spans="1:9" x14ac:dyDescent="0.3">
      <c r="A74" s="54" t="s">
        <v>39</v>
      </c>
      <c r="B74" s="94"/>
      <c r="C74" s="79"/>
      <c r="D74" s="94"/>
      <c r="E74" s="79">
        <f>Table91112[[#This Row],[Quantity]]*Table91112[[#This Row],[Cost Per Unit]]</f>
        <v>0</v>
      </c>
      <c r="F74" s="71"/>
    </row>
    <row r="75" spans="1:9" x14ac:dyDescent="0.3">
      <c r="A75" s="52"/>
      <c r="B75" s="90"/>
      <c r="C75" s="74"/>
      <c r="D75" s="90"/>
      <c r="E75" s="74">
        <f>Table91112[[#This Row],[Quantity]]*Table91112[[#This Row],[Cost Per Unit]]</f>
        <v>0</v>
      </c>
      <c r="F75" s="71"/>
    </row>
    <row r="76" spans="1:9" x14ac:dyDescent="0.3">
      <c r="A76" s="56"/>
      <c r="B76" s="95"/>
      <c r="C76" s="77"/>
      <c r="D76" s="95"/>
      <c r="E76" s="77">
        <f>Table91112[[#This Row],[Quantity]]*Table91112[[#This Row],[Cost Per Unit]]</f>
        <v>0</v>
      </c>
      <c r="F76" s="70"/>
    </row>
    <row r="77" spans="1:9" x14ac:dyDescent="0.3">
      <c r="A77" s="61"/>
      <c r="B77" s="96"/>
      <c r="C77" s="80"/>
      <c r="D77" s="96"/>
      <c r="E77" s="74">
        <f>Table91112[[#This Row],[Quantity]]*Table91112[[#This Row],[Cost Per Unit]]</f>
        <v>0</v>
      </c>
      <c r="F77" s="71"/>
    </row>
    <row r="78" spans="1:9" ht="28.8" x14ac:dyDescent="0.3">
      <c r="A78" s="55" t="s">
        <v>40</v>
      </c>
      <c r="B78" s="91"/>
      <c r="C78" s="150"/>
      <c r="D78" s="91"/>
      <c r="E78" s="83">
        <f>Table91112[[#This Row],[Quantity]]*Table91112[[#This Row],[Cost Per Unit]]</f>
        <v>0</v>
      </c>
      <c r="F78" s="70"/>
    </row>
    <row r="79" spans="1:9" x14ac:dyDescent="0.3">
      <c r="A79" s="48"/>
      <c r="C79" s="105"/>
      <c r="D79" s="104"/>
      <c r="E79" s="102">
        <f>SUBTOTAL(109,Table91112[Total Cost Estimate])</f>
        <v>0</v>
      </c>
      <c r="F79" s="106"/>
    </row>
  </sheetData>
  <sheetProtection formatCells="0" insertRows="0"/>
  <mergeCells count="1">
    <mergeCell ref="A2:K2"/>
  </mergeCells>
  <phoneticPr fontId="11" type="noConversion"/>
  <pageMargins left="0.7" right="0.7" top="0.75" bottom="0.75" header="0.3" footer="0.3"/>
  <pageSetup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0D209-625A-41C8-B75D-39F567BE9841}">
  <dimension ref="A1:K69"/>
  <sheetViews>
    <sheetView topLeftCell="A24" workbookViewId="0">
      <selection activeCell="H9" sqref="H9"/>
    </sheetView>
  </sheetViews>
  <sheetFormatPr defaultRowHeight="14.4" x14ac:dyDescent="0.3"/>
  <cols>
    <col min="1" max="1" width="53.44140625" customWidth="1"/>
    <col min="2" max="2" width="20.109375" style="1" customWidth="1"/>
    <col min="3" max="3" width="21.88671875" style="1" customWidth="1"/>
    <col min="4" max="4" width="22.88671875" style="1" customWidth="1"/>
    <col min="5" max="5" width="19.6640625" style="1" customWidth="1"/>
    <col min="6" max="6" width="26.6640625" style="1" bestFit="1" customWidth="1"/>
    <col min="7" max="7" width="16.6640625" customWidth="1"/>
    <col min="8" max="8" width="25.109375" customWidth="1"/>
    <col min="9" max="9" width="22.109375" customWidth="1"/>
    <col min="10" max="10" width="20.5546875" customWidth="1"/>
    <col min="11" max="11" width="23.44140625" customWidth="1"/>
  </cols>
  <sheetData>
    <row r="1" spans="1:6" x14ac:dyDescent="0.3">
      <c r="A1" s="4" t="s">
        <v>0</v>
      </c>
      <c r="B1" s="4" t="s">
        <v>1</v>
      </c>
      <c r="C1" s="5" t="s">
        <v>2</v>
      </c>
      <c r="D1" s="6" t="s">
        <v>3</v>
      </c>
    </row>
    <row r="2" spans="1:6" x14ac:dyDescent="0.3">
      <c r="A2" s="64" t="s">
        <v>4</v>
      </c>
      <c r="B2" s="36" t="s">
        <v>5</v>
      </c>
      <c r="C2" s="37">
        <f>Table514[[#Totals],[Total Cost Estimate]]</f>
        <v>53040</v>
      </c>
      <c r="D2" s="38">
        <f>C2/C$6*100</f>
        <v>80.218440985452702</v>
      </c>
    </row>
    <row r="3" spans="1:6" x14ac:dyDescent="0.3">
      <c r="A3" s="65" t="s">
        <v>6</v>
      </c>
      <c r="B3" s="39" t="s">
        <v>7</v>
      </c>
      <c r="C3" s="40">
        <f>Table615[[#Totals],[Total Cost Estimate]]</f>
        <v>1200</v>
      </c>
      <c r="D3" s="41">
        <f>C3/C$6*100</f>
        <v>1.8148968548744957</v>
      </c>
    </row>
    <row r="4" spans="1:6" ht="15.75" customHeight="1" x14ac:dyDescent="0.3">
      <c r="A4" s="66" t="s">
        <v>8</v>
      </c>
      <c r="B4" s="45" t="s">
        <v>7</v>
      </c>
      <c r="C4" s="46">
        <f>Table816[[#Totals],[Total Cost Estimate]]</f>
        <v>2004.8500000000001</v>
      </c>
      <c r="D4" s="47">
        <f>C4/C$6*100</f>
        <v>3.0321632995792771</v>
      </c>
    </row>
    <row r="5" spans="1:6" x14ac:dyDescent="0.3">
      <c r="A5" s="67" t="s">
        <v>9</v>
      </c>
      <c r="B5" s="61" t="s">
        <v>41</v>
      </c>
      <c r="C5" s="62">
        <f>Table917[[#Totals],[Total Salary]]+Table91118[[#Totals],[Total Cost Estimate]]+Table9111219[[#Totals],[Total Cost Estimate]]</f>
        <v>9874.61</v>
      </c>
      <c r="D5" s="63">
        <f>C5/C$6*100</f>
        <v>14.934498860093537</v>
      </c>
    </row>
    <row r="6" spans="1:6" x14ac:dyDescent="0.3">
      <c r="A6" s="68" t="s">
        <v>11</v>
      </c>
      <c r="B6" s="48"/>
      <c r="C6" s="49">
        <f>SUM(C2:C5)</f>
        <v>66119.459999999992</v>
      </c>
      <c r="D6" s="104">
        <f>C6/C$6*100</f>
        <v>100</v>
      </c>
    </row>
    <row r="7" spans="1:6" x14ac:dyDescent="0.3">
      <c r="B7"/>
      <c r="C7" s="2"/>
      <c r="D7" s="3"/>
    </row>
    <row r="8" spans="1:6" x14ac:dyDescent="0.3">
      <c r="B8"/>
      <c r="C8" s="2"/>
      <c r="D8" s="3"/>
    </row>
    <row r="9" spans="1:6" x14ac:dyDescent="0.3">
      <c r="A9" s="35" t="s">
        <v>42</v>
      </c>
    </row>
    <row r="10" spans="1:6" x14ac:dyDescent="0.3">
      <c r="A10" s="12" t="s">
        <v>15</v>
      </c>
      <c r="B10" s="12" t="s">
        <v>16</v>
      </c>
      <c r="C10" s="12" t="s">
        <v>17</v>
      </c>
      <c r="D10" s="12" t="s">
        <v>18</v>
      </c>
      <c r="E10" s="12" t="s">
        <v>19</v>
      </c>
      <c r="F10" s="12" t="s">
        <v>20</v>
      </c>
    </row>
    <row r="11" spans="1:6" x14ac:dyDescent="0.3">
      <c r="A11" s="127" t="s">
        <v>72</v>
      </c>
      <c r="B11" s="128">
        <v>9300</v>
      </c>
      <c r="C11" s="129">
        <v>4</v>
      </c>
      <c r="D11" s="128" t="s">
        <v>43</v>
      </c>
      <c r="E11" s="129">
        <f t="shared" ref="E11:E12" si="0">B11*C11</f>
        <v>37200</v>
      </c>
      <c r="F11" s="128" t="s">
        <v>44</v>
      </c>
    </row>
    <row r="12" spans="1:6" x14ac:dyDescent="0.3">
      <c r="A12" s="127" t="s">
        <v>45</v>
      </c>
      <c r="B12" s="128">
        <v>570</v>
      </c>
      <c r="C12" s="129">
        <v>17</v>
      </c>
      <c r="D12" s="128" t="s">
        <v>46</v>
      </c>
      <c r="E12" s="129">
        <f t="shared" si="0"/>
        <v>9690</v>
      </c>
      <c r="F12" s="128" t="s">
        <v>47</v>
      </c>
    </row>
    <row r="13" spans="1:6" x14ac:dyDescent="0.3">
      <c r="A13" s="127" t="s">
        <v>48</v>
      </c>
      <c r="B13" s="128">
        <v>350</v>
      </c>
      <c r="C13" s="129">
        <v>17</v>
      </c>
      <c r="D13" s="128" t="s">
        <v>46</v>
      </c>
      <c r="E13" s="32">
        <f t="shared" ref="E13:E26" si="1">B13*C13</f>
        <v>5950</v>
      </c>
      <c r="F13" s="31" t="s">
        <v>49</v>
      </c>
    </row>
    <row r="14" spans="1:6" x14ac:dyDescent="0.3">
      <c r="A14" s="15" t="s">
        <v>73</v>
      </c>
      <c r="B14" s="15">
        <v>50</v>
      </c>
      <c r="C14" s="16">
        <v>4</v>
      </c>
      <c r="D14" s="15" t="s">
        <v>74</v>
      </c>
      <c r="E14" s="16">
        <f t="shared" si="1"/>
        <v>200</v>
      </c>
      <c r="F14" s="15" t="s">
        <v>71</v>
      </c>
    </row>
    <row r="15" spans="1:6" x14ac:dyDescent="0.3">
      <c r="A15" s="33"/>
      <c r="B15" s="31"/>
      <c r="C15" s="31"/>
      <c r="D15" s="31"/>
      <c r="E15" s="32">
        <f t="shared" si="1"/>
        <v>0</v>
      </c>
      <c r="F15" s="31"/>
    </row>
    <row r="16" spans="1:6" x14ac:dyDescent="0.3">
      <c r="A16" s="13"/>
      <c r="B16" s="15"/>
      <c r="C16" s="15"/>
      <c r="D16" s="15"/>
      <c r="E16" s="16">
        <f t="shared" si="1"/>
        <v>0</v>
      </c>
      <c r="F16" s="15"/>
    </row>
    <row r="17" spans="1:11" x14ac:dyDescent="0.3">
      <c r="A17" s="33"/>
      <c r="B17" s="31"/>
      <c r="C17" s="31"/>
      <c r="D17" s="31"/>
      <c r="E17" s="32">
        <f t="shared" si="1"/>
        <v>0</v>
      </c>
      <c r="F17" s="31"/>
      <c r="J17" s="2"/>
      <c r="K17" s="3"/>
    </row>
    <row r="18" spans="1:11" x14ac:dyDescent="0.3">
      <c r="A18" s="13"/>
      <c r="B18" s="15"/>
      <c r="C18" s="15"/>
      <c r="D18" s="15"/>
      <c r="E18" s="16">
        <f t="shared" si="1"/>
        <v>0</v>
      </c>
      <c r="F18" s="15"/>
    </row>
    <row r="19" spans="1:11" x14ac:dyDescent="0.3">
      <c r="A19" s="20"/>
      <c r="B19" s="17"/>
      <c r="C19" s="17"/>
      <c r="D19" s="17"/>
      <c r="E19" s="21">
        <f>SUBTOTAL(109,Table514[Total Cost Estimate])</f>
        <v>53040</v>
      </c>
      <c r="F19" s="17"/>
      <c r="G19" s="11"/>
    </row>
    <row r="20" spans="1:11" x14ac:dyDescent="0.3">
      <c r="A20" s="20"/>
      <c r="B20" s="17"/>
      <c r="C20" s="17"/>
      <c r="D20" s="17"/>
      <c r="E20" s="18"/>
      <c r="F20" s="17"/>
    </row>
    <row r="21" spans="1:11" x14ac:dyDescent="0.3">
      <c r="A21" s="34" t="s">
        <v>6</v>
      </c>
      <c r="B21" s="17"/>
      <c r="C21" s="17"/>
      <c r="D21" s="17"/>
      <c r="E21" s="21"/>
      <c r="F21" s="17"/>
    </row>
    <row r="22" spans="1:11" x14ac:dyDescent="0.3">
      <c r="A22" s="19" t="s">
        <v>15</v>
      </c>
      <c r="B22" s="19" t="s">
        <v>16</v>
      </c>
      <c r="C22" s="19" t="s">
        <v>17</v>
      </c>
      <c r="D22" s="19" t="s">
        <v>18</v>
      </c>
      <c r="E22" s="19" t="s">
        <v>19</v>
      </c>
      <c r="F22" s="19" t="s">
        <v>20</v>
      </c>
    </row>
    <row r="23" spans="1:11" x14ac:dyDescent="0.3">
      <c r="A23" s="130" t="s">
        <v>50</v>
      </c>
      <c r="B23" s="131">
        <v>120</v>
      </c>
      <c r="C23" s="132">
        <v>10</v>
      </c>
      <c r="D23" s="131" t="s">
        <v>51</v>
      </c>
      <c r="E23" s="132">
        <f t="shared" ref="E23" si="2">B23*C23</f>
        <v>1200</v>
      </c>
      <c r="F23" s="131" t="s">
        <v>52</v>
      </c>
    </row>
    <row r="24" spans="1:11" x14ac:dyDescent="0.3">
      <c r="A24" s="26"/>
      <c r="B24" s="26"/>
      <c r="C24" s="26"/>
      <c r="D24" s="26"/>
      <c r="E24" s="27">
        <f t="shared" si="1"/>
        <v>0</v>
      </c>
      <c r="F24" s="26"/>
    </row>
    <row r="25" spans="1:11" x14ac:dyDescent="0.3">
      <c r="A25" s="28"/>
      <c r="B25" s="28"/>
      <c r="C25" s="28"/>
      <c r="D25" s="28"/>
      <c r="E25" s="29">
        <f t="shared" si="1"/>
        <v>0</v>
      </c>
      <c r="F25" s="28"/>
    </row>
    <row r="26" spans="1:11" x14ac:dyDescent="0.3">
      <c r="A26" s="26"/>
      <c r="B26" s="26"/>
      <c r="C26" s="26"/>
      <c r="D26" s="26"/>
      <c r="E26" s="27">
        <f t="shared" si="1"/>
        <v>0</v>
      </c>
      <c r="F26" s="26"/>
    </row>
    <row r="27" spans="1:11" x14ac:dyDescent="0.3">
      <c r="A27" s="26"/>
      <c r="B27" s="26"/>
      <c r="C27" s="26"/>
      <c r="D27" s="26"/>
      <c r="E27" s="29">
        <f>B29*C29</f>
        <v>0</v>
      </c>
      <c r="F27" s="26"/>
    </row>
    <row r="28" spans="1:11" x14ac:dyDescent="0.3">
      <c r="A28" s="17"/>
      <c r="B28" s="17"/>
      <c r="C28" s="17"/>
      <c r="D28" s="17"/>
      <c r="E28" s="21">
        <f>SUBTOTAL(109,Table615[Total Cost Estimate])</f>
        <v>1200</v>
      </c>
      <c r="F28" s="17"/>
    </row>
    <row r="29" spans="1:11" x14ac:dyDescent="0.3">
      <c r="A29" s="17"/>
      <c r="B29" s="17"/>
      <c r="C29" s="17"/>
      <c r="D29" s="17"/>
      <c r="E29" s="23"/>
      <c r="F29" s="17"/>
    </row>
    <row r="30" spans="1:11" x14ac:dyDescent="0.3">
      <c r="A30" s="69" t="s">
        <v>8</v>
      </c>
      <c r="B30" s="17"/>
      <c r="C30" s="18"/>
      <c r="D30" s="17"/>
      <c r="E30" s="21"/>
      <c r="F30" s="17"/>
    </row>
    <row r="31" spans="1:11" x14ac:dyDescent="0.3">
      <c r="A31" s="19" t="s">
        <v>15</v>
      </c>
      <c r="B31" s="19" t="s">
        <v>16</v>
      </c>
      <c r="C31" s="19" t="s">
        <v>21</v>
      </c>
      <c r="D31" s="19" t="s">
        <v>22</v>
      </c>
      <c r="E31" s="19" t="s">
        <v>23</v>
      </c>
      <c r="F31" s="19" t="s">
        <v>24</v>
      </c>
      <c r="G31" s="19" t="s">
        <v>19</v>
      </c>
      <c r="H31" s="19" t="s">
        <v>20</v>
      </c>
    </row>
    <row r="32" spans="1:11" ht="28.8" x14ac:dyDescent="0.3">
      <c r="A32" s="148" t="s">
        <v>53</v>
      </c>
      <c r="B32" s="136">
        <v>1</v>
      </c>
      <c r="C32" s="136">
        <v>2469</v>
      </c>
      <c r="D32" s="135">
        <v>0.65</v>
      </c>
      <c r="E32" s="43">
        <f>Table816[[#This Row],[Miles]]*Table816[[#This Row],[Rate]]</f>
        <v>1604.8500000000001</v>
      </c>
      <c r="F32" s="43">
        <v>0</v>
      </c>
      <c r="G32" s="43">
        <f>SUM(Table816[[#This Row],[Mileage Charge]]+(Table816[[#This Row],[Flat Rate]]*Table816[[#This Row],[Quantity]]))</f>
        <v>1604.8500000000001</v>
      </c>
      <c r="H32" s="134" t="s">
        <v>54</v>
      </c>
    </row>
    <row r="33" spans="1:9" x14ac:dyDescent="0.3">
      <c r="A33" s="133" t="s">
        <v>55</v>
      </c>
      <c r="B33" s="137">
        <v>1</v>
      </c>
      <c r="C33" s="137">
        <v>0</v>
      </c>
      <c r="D33" s="138">
        <v>0</v>
      </c>
      <c r="E33" s="43">
        <f>Table816[[#This Row],[Miles]]*Table816[[#This Row],[Rate]]</f>
        <v>0</v>
      </c>
      <c r="F33" s="43">
        <v>400</v>
      </c>
      <c r="G33" s="43">
        <f>SUM(Table816[[#This Row],[Mileage Charge]]+(Table816[[#This Row],[Flat Rate]]*Table816[[#This Row],[Quantity]]))</f>
        <v>400</v>
      </c>
      <c r="H33" s="42" t="s">
        <v>56</v>
      </c>
    </row>
    <row r="34" spans="1:9" x14ac:dyDescent="0.3">
      <c r="A34" s="42"/>
      <c r="B34" s="98">
        <v>1</v>
      </c>
      <c r="C34" s="98">
        <v>0</v>
      </c>
      <c r="D34" s="97">
        <v>0</v>
      </c>
      <c r="E34" s="43">
        <f>Table816[[#This Row],[Miles]]*Table816[[#This Row],[Rate]]</f>
        <v>0</v>
      </c>
      <c r="F34" s="43">
        <v>0</v>
      </c>
      <c r="G34" s="43">
        <f>SUM(Table816[[#This Row],[Mileage Charge]]+(Table816[[#This Row],[Flat Rate]]*Table816[[#This Row],[Quantity]]))</f>
        <v>0</v>
      </c>
      <c r="H34" s="42"/>
    </row>
    <row r="35" spans="1:9" x14ac:dyDescent="0.3">
      <c r="A35" s="44"/>
      <c r="B35" s="98">
        <v>1</v>
      </c>
      <c r="C35" s="98">
        <v>0</v>
      </c>
      <c r="D35" s="97">
        <v>0</v>
      </c>
      <c r="E35" s="43">
        <f>Table816[[#This Row],[Miles]]*Table816[[#This Row],[Rate]]</f>
        <v>0</v>
      </c>
      <c r="F35" s="43">
        <v>0</v>
      </c>
      <c r="G35" s="43">
        <f>SUM(Table816[[#This Row],[Mileage Charge]]+(Table816[[#This Row],[Flat Rate]]*Table816[[#This Row],[Quantity]]))</f>
        <v>0</v>
      </c>
      <c r="H35" s="42"/>
    </row>
    <row r="36" spans="1:9" x14ac:dyDescent="0.3">
      <c r="A36" s="42"/>
      <c r="B36" s="98">
        <v>1</v>
      </c>
      <c r="C36" s="98">
        <v>0</v>
      </c>
      <c r="D36" s="97">
        <v>0</v>
      </c>
      <c r="E36" s="43">
        <f>Table816[[#This Row],[Miles]]*Table816[[#This Row],[Rate]]</f>
        <v>0</v>
      </c>
      <c r="F36" s="43">
        <v>0</v>
      </c>
      <c r="G36" s="43">
        <f>SUM(Table816[[#This Row],[Mileage Charge]]+(Table816[[#This Row],[Flat Rate]]*Table816[[#This Row],[Quantity]]))</f>
        <v>0</v>
      </c>
      <c r="H36" s="42"/>
    </row>
    <row r="37" spans="1:9" x14ac:dyDescent="0.3">
      <c r="A37" s="17"/>
      <c r="B37" s="113"/>
      <c r="C37" s="113"/>
      <c r="D37" s="109"/>
      <c r="E37" s="115"/>
      <c r="F37" s="18"/>
      <c r="G37" s="21">
        <f>SUBTOTAL(109,Table816[Total Cost Estimate])</f>
        <v>2004.8500000000001</v>
      </c>
      <c r="H37" s="17"/>
    </row>
    <row r="39" spans="1:9" ht="28.8" x14ac:dyDescent="0.3">
      <c r="A39" s="147" t="s">
        <v>57</v>
      </c>
      <c r="B39" s="59"/>
      <c r="C39" s="17"/>
      <c r="D39" s="17"/>
      <c r="E39" s="21"/>
      <c r="F39" s="17"/>
    </row>
    <row r="40" spans="1:9" x14ac:dyDescent="0.3">
      <c r="A40" s="19" t="s">
        <v>26</v>
      </c>
      <c r="B40" s="19" t="s">
        <v>27</v>
      </c>
      <c r="C40" s="19" t="s">
        <v>28</v>
      </c>
      <c r="D40" s="19" t="s">
        <v>29</v>
      </c>
      <c r="E40" s="12" t="s">
        <v>30</v>
      </c>
      <c r="F40" s="12" t="s">
        <v>31</v>
      </c>
      <c r="G40" s="12" t="s">
        <v>32</v>
      </c>
      <c r="H40" s="12" t="s">
        <v>33</v>
      </c>
    </row>
    <row r="41" spans="1:9" x14ac:dyDescent="0.3">
      <c r="A41" s="139" t="s">
        <v>58</v>
      </c>
      <c r="B41" s="139" t="s">
        <v>59</v>
      </c>
      <c r="C41" s="87">
        <v>220</v>
      </c>
      <c r="D41" s="81">
        <v>25</v>
      </c>
      <c r="E41" s="85">
        <f>Table917[[#This Row],[Hours]]*Table917[[#This Row],[Hourly Rate / $ hour]]</f>
        <v>5500</v>
      </c>
      <c r="F41" s="85">
        <v>4.5</v>
      </c>
      <c r="G41" s="86">
        <f>Table917[[#This Row],[Hours]]*Table917[[#This Row],[Fringe / $ hour]]</f>
        <v>990</v>
      </c>
      <c r="H41" s="85">
        <f>Table917[[#This Row],[Hourly Total]]+Table917[[#This Row],[Fringe Total]]</f>
        <v>6490</v>
      </c>
    </row>
    <row r="42" spans="1:9" x14ac:dyDescent="0.3">
      <c r="A42" s="51"/>
      <c r="B42" s="51"/>
      <c r="C42" s="88"/>
      <c r="D42" s="73"/>
      <c r="E42" s="86">
        <f>Table917[[#This Row],[Hours]]*Table917[[#This Row],[Hourly Rate / $ hour]]</f>
        <v>0</v>
      </c>
      <c r="F42" s="86"/>
      <c r="G42" s="86">
        <f>Table917[[#This Row],[Hours]]*Table917[[#This Row],[Fringe / $ hour]]</f>
        <v>0</v>
      </c>
      <c r="H42" s="85">
        <f>Table917[[#This Row],[Hourly Total]]+Table917[[#This Row],[Fringe Total]]</f>
        <v>0</v>
      </c>
    </row>
    <row r="43" spans="1:9" x14ac:dyDescent="0.3">
      <c r="A43" s="53"/>
      <c r="B43" s="53"/>
      <c r="C43" s="89"/>
      <c r="D43" s="82"/>
      <c r="E43" s="85">
        <f>Table917[[#This Row],[Hours]]*Table917[[#This Row],[Hourly Rate / $ hour]]</f>
        <v>0</v>
      </c>
      <c r="F43" s="85"/>
      <c r="G43" s="85">
        <f>Table917[[#This Row],[Hours]]*Table917[[#This Row],[Fringe / $ hour]]</f>
        <v>0</v>
      </c>
      <c r="H43" s="85">
        <f>Table917[[#This Row],[Hourly Total]]+Table917[[#This Row],[Fringe Total]]</f>
        <v>0</v>
      </c>
    </row>
    <row r="44" spans="1:9" x14ac:dyDescent="0.3">
      <c r="A44" s="55"/>
      <c r="B44" s="55"/>
      <c r="C44" s="91"/>
      <c r="D44" s="83"/>
      <c r="E44" s="85">
        <f>Table917[[#This Row],[Hours]]*Table917[[#This Row],[Hourly Rate / $ hour]]</f>
        <v>0</v>
      </c>
      <c r="F44" s="85"/>
      <c r="G44" s="85">
        <f>Table917[[#This Row],[Hours]]*Table917[[#This Row],[Fringe / $ hour]]</f>
        <v>0</v>
      </c>
      <c r="H44" s="85">
        <f>Table917[[#This Row],[Hourly Total]]+Table917[[#This Row],[Fringe Total]]</f>
        <v>0</v>
      </c>
    </row>
    <row r="45" spans="1:9" x14ac:dyDescent="0.3">
      <c r="A45" s="58"/>
      <c r="B45" s="58"/>
      <c r="C45" s="96"/>
      <c r="D45" s="74"/>
      <c r="E45" s="86">
        <f>Table917[[#This Row],[Hours]]*Table917[[#This Row],[Hourly Rate / $ hour]]</f>
        <v>0</v>
      </c>
      <c r="F45" s="86"/>
      <c r="G45" s="86">
        <f>Table917[[#This Row],[Hours]]*Table917[[#This Row],[Fringe / $ hour]]</f>
        <v>0</v>
      </c>
      <c r="H45" s="85">
        <f>Table917[[#This Row],[Hourly Total]]+Table917[[#This Row],[Fringe Total]]</f>
        <v>0</v>
      </c>
    </row>
    <row r="46" spans="1:9" x14ac:dyDescent="0.3">
      <c r="A46" s="55"/>
      <c r="B46" s="55"/>
      <c r="C46" s="91"/>
      <c r="D46" s="83"/>
      <c r="E46" s="85">
        <f>Table917[[#This Row],[Hours]]*Table917[[#This Row],[Hourly Rate / $ hour]]</f>
        <v>0</v>
      </c>
      <c r="F46" s="85"/>
      <c r="G46" s="85">
        <f>Table917[[#This Row],[Hours]]*Table917[[#This Row],[Fringe / $ hour]]</f>
        <v>0</v>
      </c>
      <c r="H46" s="85">
        <f>Table917[[#This Row],[Hourly Total]]+Table917[[#This Row],[Fringe Total]]</f>
        <v>0</v>
      </c>
    </row>
    <row r="47" spans="1:9" x14ac:dyDescent="0.3">
      <c r="A47" s="107"/>
      <c r="B47" s="59"/>
      <c r="C47" s="111"/>
      <c r="D47" s="112"/>
      <c r="E47" s="109"/>
      <c r="F47" s="109"/>
      <c r="G47" s="110"/>
      <c r="H47" s="110">
        <f>SUBTOTAL(109,Table917[Total Salary])</f>
        <v>6490</v>
      </c>
    </row>
    <row r="48" spans="1:9" x14ac:dyDescent="0.3">
      <c r="A48" s="48"/>
      <c r="C48" s="9"/>
      <c r="D48" s="84"/>
      <c r="E48" s="102"/>
      <c r="F48" s="102"/>
      <c r="G48" s="103"/>
      <c r="H48" s="103"/>
      <c r="I48" s="17"/>
    </row>
    <row r="49" spans="1:9" ht="28.8" x14ac:dyDescent="0.3">
      <c r="A49" s="147" t="s">
        <v>60</v>
      </c>
      <c r="B49" s="59"/>
      <c r="C49" s="17"/>
      <c r="D49" s="17"/>
      <c r="E49" s="21"/>
      <c r="F49" s="17"/>
    </row>
    <row r="50" spans="1:9" x14ac:dyDescent="0.3">
      <c r="A50" s="19" t="s">
        <v>15</v>
      </c>
      <c r="B50" s="19" t="s">
        <v>35</v>
      </c>
      <c r="C50" s="19" t="s">
        <v>21</v>
      </c>
      <c r="D50" s="19" t="s">
        <v>22</v>
      </c>
      <c r="E50" s="19" t="s">
        <v>23</v>
      </c>
      <c r="F50" s="19" t="s">
        <v>24</v>
      </c>
      <c r="G50" s="19" t="s">
        <v>19</v>
      </c>
    </row>
    <row r="51" spans="1:9" x14ac:dyDescent="0.3">
      <c r="A51" s="146" t="s">
        <v>61</v>
      </c>
      <c r="B51" s="139" t="s">
        <v>59</v>
      </c>
      <c r="C51" s="145">
        <v>175</v>
      </c>
      <c r="D51" s="81">
        <v>0.65</v>
      </c>
      <c r="E51" s="72">
        <f>Table91118[[#This Row],[Miles]]*Table91118[[#This Row],[Rate]]</f>
        <v>113.75</v>
      </c>
      <c r="F51" s="72"/>
      <c r="G51" s="72">
        <f>Table91118[[#This Row],[Mileage Charge]]+Table91118[[#This Row],[Flat Rate]]</f>
        <v>113.75</v>
      </c>
    </row>
    <row r="52" spans="1:9" x14ac:dyDescent="0.3">
      <c r="A52" s="51"/>
      <c r="B52" s="51"/>
      <c r="C52" s="88"/>
      <c r="D52" s="73"/>
      <c r="E52" s="74">
        <f>Table91118[[#This Row],[Miles]]*Table91118[[#This Row],[Rate]]</f>
        <v>0</v>
      </c>
      <c r="F52" s="74"/>
      <c r="G52" s="74">
        <f>Table91118[[#This Row],[Mileage Charge]]+Table91118[[#This Row],[Flat Rate]]</f>
        <v>0</v>
      </c>
    </row>
    <row r="53" spans="1:9" x14ac:dyDescent="0.3">
      <c r="A53" s="53"/>
      <c r="B53" s="53"/>
      <c r="C53" s="89"/>
      <c r="D53" s="82"/>
      <c r="E53" s="77">
        <f>Table91118[[#This Row],[Miles]]*Table91118[[#This Row],[Rate]]</f>
        <v>0</v>
      </c>
      <c r="F53" s="77"/>
      <c r="G53" s="77">
        <f>Table91118[[#This Row],[Mileage Charge]]+Table91118[[#This Row],[Flat Rate]]</f>
        <v>0</v>
      </c>
    </row>
    <row r="54" spans="1:9" x14ac:dyDescent="0.3">
      <c r="A54" s="52"/>
      <c r="B54" s="52"/>
      <c r="C54" s="90"/>
      <c r="D54" s="74"/>
      <c r="E54" s="74">
        <f>Table91118[[#This Row],[Miles]]*Table91118[[#This Row],[Rate]]</f>
        <v>0</v>
      </c>
      <c r="F54" s="74"/>
      <c r="G54" s="74">
        <f>Table91118[[#This Row],[Mileage Charge]]+Table91118[[#This Row],[Flat Rate]]</f>
        <v>0</v>
      </c>
    </row>
    <row r="55" spans="1:9" x14ac:dyDescent="0.3">
      <c r="A55" s="57"/>
      <c r="B55" s="57"/>
      <c r="C55" s="92"/>
      <c r="D55" s="78"/>
      <c r="E55" s="74">
        <f>Table91118[[#This Row],[Miles]]*Table91118[[#This Row],[Rate]]</f>
        <v>0</v>
      </c>
      <c r="F55" s="74"/>
      <c r="G55" s="74">
        <f>Table91118[[#This Row],[Mileage Charge]]+Table91118[[#This Row],[Flat Rate]]</f>
        <v>0</v>
      </c>
    </row>
    <row r="56" spans="1:9" x14ac:dyDescent="0.3">
      <c r="A56" s="107"/>
      <c r="B56" s="23"/>
      <c r="C56" s="108"/>
      <c r="D56" s="109"/>
      <c r="E56" s="109"/>
      <c r="F56" s="110"/>
      <c r="G56" s="110">
        <f>SUBTOTAL(109,Table91118[Total Cost Estimate])</f>
        <v>113.75</v>
      </c>
    </row>
    <row r="57" spans="1:9" x14ac:dyDescent="0.3">
      <c r="A57" s="48"/>
      <c r="B57" s="22"/>
      <c r="C57" s="22"/>
      <c r="D57" s="104"/>
      <c r="E57" s="102"/>
      <c r="F57" s="102"/>
      <c r="G57" s="103"/>
      <c r="H57" s="103"/>
      <c r="I57" s="17"/>
    </row>
    <row r="58" spans="1:9" x14ac:dyDescent="0.3">
      <c r="A58" s="60" t="s">
        <v>62</v>
      </c>
      <c r="B58" s="140"/>
      <c r="C58" s="17"/>
      <c r="D58" s="17"/>
      <c r="E58" s="21"/>
      <c r="F58" s="17"/>
    </row>
    <row r="59" spans="1:9" x14ac:dyDescent="0.3">
      <c r="A59" s="19" t="s">
        <v>15</v>
      </c>
      <c r="B59" s="19" t="s">
        <v>16</v>
      </c>
      <c r="C59" s="19" t="s">
        <v>17</v>
      </c>
      <c r="D59" s="19" t="s">
        <v>37</v>
      </c>
      <c r="E59" s="19" t="s">
        <v>19</v>
      </c>
      <c r="F59" s="19" t="s">
        <v>20</v>
      </c>
    </row>
    <row r="60" spans="1:9" ht="28.8" x14ac:dyDescent="0.3">
      <c r="A60" s="55" t="s">
        <v>38</v>
      </c>
      <c r="B60" s="91"/>
      <c r="C60" s="76"/>
      <c r="D60" s="91"/>
      <c r="E60" s="83"/>
      <c r="F60" s="70"/>
    </row>
    <row r="61" spans="1:9" x14ac:dyDescent="0.3">
      <c r="A61" s="57" t="s">
        <v>63</v>
      </c>
      <c r="B61" s="92">
        <v>50</v>
      </c>
      <c r="C61" s="78">
        <v>25</v>
      </c>
      <c r="D61" s="92" t="s">
        <v>64</v>
      </c>
      <c r="E61" s="78">
        <f>Table9111219[[#This Row],[Quantity]]*Table9111219[[#This Row],[Cost Per Unit]]</f>
        <v>1250</v>
      </c>
      <c r="F61" s="71" t="s">
        <v>65</v>
      </c>
    </row>
    <row r="62" spans="1:9" x14ac:dyDescent="0.3">
      <c r="A62" s="61"/>
      <c r="B62" s="93"/>
      <c r="C62" s="75"/>
      <c r="D62" s="93"/>
      <c r="E62" s="77">
        <f>Table9111219[[#This Row],[Quantity]]*Table9111219[[#This Row],[Cost Per Unit]]</f>
        <v>0</v>
      </c>
      <c r="F62" s="70"/>
    </row>
    <row r="63" spans="1:9" x14ac:dyDescent="0.3">
      <c r="A63" s="61"/>
      <c r="B63" s="63"/>
      <c r="C63" s="101"/>
      <c r="D63" s="63"/>
      <c r="E63" s="99">
        <f>Table9111219[[#This Row],[Quantity]]*Table9111219[[#This Row],[Cost Per Unit]]</f>
        <v>0</v>
      </c>
      <c r="F63" s="100"/>
    </row>
    <row r="64" spans="1:9" x14ac:dyDescent="0.3">
      <c r="A64" s="54" t="s">
        <v>39</v>
      </c>
      <c r="B64" s="94"/>
      <c r="C64" s="79"/>
      <c r="D64" s="94"/>
      <c r="E64" s="79">
        <f>Table9111219[[#This Row],[Quantity]]*Table9111219[[#This Row],[Cost Per Unit]]</f>
        <v>0</v>
      </c>
      <c r="F64" s="71"/>
    </row>
    <row r="65" spans="1:6" x14ac:dyDescent="0.3">
      <c r="A65" s="52" t="s">
        <v>66</v>
      </c>
      <c r="B65" s="90">
        <v>6</v>
      </c>
      <c r="C65" s="74">
        <v>200</v>
      </c>
      <c r="D65" s="90" t="s">
        <v>64</v>
      </c>
      <c r="E65" s="74">
        <f>Table9111219[[#This Row],[Quantity]]*Table9111219[[#This Row],[Cost Per Unit]]</f>
        <v>1200</v>
      </c>
      <c r="F65" s="71" t="s">
        <v>67</v>
      </c>
    </row>
    <row r="66" spans="1:6" x14ac:dyDescent="0.3">
      <c r="A66" s="56"/>
      <c r="B66" s="95"/>
      <c r="C66" s="77"/>
      <c r="D66" s="95"/>
      <c r="E66" s="77">
        <f>Table9111219[[#This Row],[Quantity]]*Table9111219[[#This Row],[Cost Per Unit]]</f>
        <v>0</v>
      </c>
      <c r="F66" s="70"/>
    </row>
    <row r="67" spans="1:6" x14ac:dyDescent="0.3">
      <c r="A67" s="61"/>
      <c r="B67" s="96"/>
      <c r="C67" s="80"/>
      <c r="D67" s="96"/>
      <c r="E67" s="74">
        <f>Table9111219[[#This Row],[Quantity]]*Table9111219[[#This Row],[Cost Per Unit]]</f>
        <v>0</v>
      </c>
      <c r="F67" s="71"/>
    </row>
    <row r="68" spans="1:6" ht="57.6" x14ac:dyDescent="0.3">
      <c r="A68" s="141" t="s">
        <v>68</v>
      </c>
      <c r="B68" s="142">
        <f>SUM(Table91118[[#Totals],[Total Cost Estimate]]+Table917[[#Totals],[Total Salary]]+G32)</f>
        <v>8208.6</v>
      </c>
      <c r="C68" s="149">
        <v>0.1</v>
      </c>
      <c r="D68" s="143" t="s">
        <v>69</v>
      </c>
      <c r="E68" s="142">
        <f>Table9111219[[#This Row],[Quantity]]*Table9111219[[#This Row],[Cost Per Unit]]</f>
        <v>820.86000000000013</v>
      </c>
      <c r="F68" s="144" t="s">
        <v>70</v>
      </c>
    </row>
    <row r="69" spans="1:6" x14ac:dyDescent="0.3">
      <c r="A69" s="48"/>
      <c r="B69" s="104"/>
      <c r="C69" s="105"/>
      <c r="D69" s="104"/>
      <c r="E69" s="102">
        <f>SUBTOTAL(109,Table9111219[Total Cost Estimate])</f>
        <v>3270.86</v>
      </c>
      <c r="F69" s="106"/>
    </row>
  </sheetData>
  <sheetProtection algorithmName="SHA-512" hashValue="0ma6S6oK8XKk/eN/9Dl3ucOhqfjKgd8+xOUFh5EZwTTASC/0eDCm4I/MaQCZzzeFlWzVc/eFcYy2BB0bsjSLNQ==" saltValue="P27SiqOCmvyl3tKSHiG8OA==" spinCount="100000" sheet="1" objects="1" scenarios="1"/>
  <pageMargins left="0.7" right="0.7" top="0.75" bottom="0.75" header="0.3" footer="0.3"/>
  <pageSetup orientation="portrait" horizontalDpi="1200" verticalDpi="120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1da5ede-863b-4ba9-8757-0ee517f77a05">
      <UserInfo>
        <DisplayName>Schumacher, Larry (He/Him/His) (MDA)</DisplayName>
        <AccountId>1147</AccountId>
        <AccountType/>
      </UserInfo>
      <UserInfo>
        <DisplayName>Schumacher, Logan (He/Him/His) (MDA)</DisplayName>
        <AccountId>2735</AccountId>
        <AccountType/>
      </UserInfo>
      <UserInfo>
        <DisplayName>Raveill, Brittany (She/Her/Hers) (MDA)</DisplayName>
        <AccountId>2681</AccountId>
        <AccountType/>
      </UserInfo>
    </SharedWithUsers>
    <MediaLengthInSeconds xmlns="0a4624a4-c7ce-4732-95d6-5b9b3b610b2d" xsi:nil="true"/>
    <lcf76f155ced4ddcb4097134ff3c332f xmlns="0a4624a4-c7ce-4732-95d6-5b9b3b610b2d">
      <Terms xmlns="http://schemas.microsoft.com/office/infopath/2007/PartnerControls"/>
    </lcf76f155ced4ddcb4097134ff3c332f>
    <TaxCatchAll xmlns="2d847275-e543-44c8-805a-b09db5df639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B5D294D4ECEC459DF8B114E9024E8F" ma:contentTypeVersion="15" ma:contentTypeDescription="Create a new document." ma:contentTypeScope="" ma:versionID="b6947d29ebbd763e06560f795c670bc4">
  <xsd:schema xmlns:xsd="http://www.w3.org/2001/XMLSchema" xmlns:xs="http://www.w3.org/2001/XMLSchema" xmlns:p="http://schemas.microsoft.com/office/2006/metadata/properties" xmlns:ns2="71da5ede-863b-4ba9-8757-0ee517f77a05" xmlns:ns3="0a4624a4-c7ce-4732-95d6-5b9b3b610b2d" xmlns:ns4="2d847275-e543-44c8-805a-b09db5df639c" targetNamespace="http://schemas.microsoft.com/office/2006/metadata/properties" ma:root="true" ma:fieldsID="4e180a302891b2cc8ec11d5ca4d52ebe" ns2:_="" ns3:_="" ns4:_="">
    <xsd:import namespace="71da5ede-863b-4ba9-8757-0ee517f77a05"/>
    <xsd:import namespace="0a4624a4-c7ce-4732-95d6-5b9b3b610b2d"/>
    <xsd:import namespace="2d847275-e543-44c8-805a-b09db5df639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da5ede-863b-4ba9-8757-0ee517f77a0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624a4-c7ce-4732-95d6-5b9b3b610b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847275-e543-44c8-805a-b09db5df639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0fb59a1-dc1d-4f64-a844-6158c7e91fc2}" ma:internalName="TaxCatchAll" ma:showField="CatchAllData" ma:web="2d847275-e543-44c8-805a-b09db5df63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5C513D-8DF7-4CEE-B2FD-8B0908D75A70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0a4624a4-c7ce-4732-95d6-5b9b3b610b2d"/>
    <ds:schemaRef ds:uri="http://schemas.microsoft.com/office/2006/metadata/properties"/>
    <ds:schemaRef ds:uri="http://schemas.microsoft.com/office/infopath/2007/PartnerControls"/>
    <ds:schemaRef ds:uri="2d847275-e543-44c8-805a-b09db5df639c"/>
    <ds:schemaRef ds:uri="71da5ede-863b-4ba9-8757-0ee517f77a0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8BA438D-CC48-40A9-8FB1-3530D17A3A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da5ede-863b-4ba9-8757-0ee517f77a05"/>
    <ds:schemaRef ds:uri="0a4624a4-c7ce-4732-95d6-5b9b3b610b2d"/>
    <ds:schemaRef ds:uri="2d847275-e543-44c8-805a-b09db5df63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F41285-2F3A-4C49-839D-EA80F075BEA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Template</vt:lpstr>
      <vt:lpstr>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Valerie Gamble</dc:creator>
  <cp:keywords/>
  <dc:description/>
  <cp:lastModifiedBy>Cortes, Alexandra (She/Her/Hers) (MDA)</cp:lastModifiedBy>
  <cp:revision/>
  <dcterms:created xsi:type="dcterms:W3CDTF">2023-01-11T21:02:38Z</dcterms:created>
  <dcterms:modified xsi:type="dcterms:W3CDTF">2024-04-19T00:42:53Z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0x010100A0B5D294D4ECEC459DF8B114E9024E8F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