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PFMD\ENVIRONMENTAL\Clean Water\Clean Water Fund\Clean Water  Programs, Projects &amp; Activities\Nutrient Management Initiative (NMI)\Crop Mgmt &amp; Harvest Info forms\"/>
    </mc:Choice>
  </mc:AlternateContent>
  <xr:revisionPtr revIDLastSave="0" documentId="8_{93F711AB-A6DA-4CB6-BFC7-1E8BC330BB55}" xr6:coauthVersionLast="47" xr6:coauthVersionMax="47" xr10:uidLastSave="{00000000-0000-0000-0000-000000000000}"/>
  <workbookProtection lockStructure="1"/>
  <bookViews>
    <workbookView xWindow="25080" yWindow="-120" windowWidth="29040" windowHeight="15840" xr2:uid="{00000000-000D-0000-FFFF-FFFF00000000}"/>
  </bookViews>
  <sheets>
    <sheet name="Crop Management Info (1)" sheetId="1" r:id="rId1"/>
    <sheet name="Crop Management Info (2)" sheetId="2" r:id="rId2"/>
    <sheet name="Crop Management Info (2a)" sheetId="6" r:id="rId3"/>
    <sheet name="Harvest Information (3)" sheetId="3" r:id="rId4"/>
    <sheet name="NMI Staff Contact Information" sheetId="4" r:id="rId5"/>
  </sheets>
  <externalReferences>
    <externalReference r:id="rId6"/>
  </externalReferences>
  <definedNames>
    <definedName name="Alfalfa">'Crop Management Info (1)'!$I$51:$I$53</definedName>
    <definedName name="Comparison1_Timing">'Crop Management Info (2)'!$D$21:$D$30</definedName>
    <definedName name="Comparison2_Timing">'Crop Management Info (2a)'!$D$6:$D$15</definedName>
    <definedName name="Comparison3_Timing">'Crop Management Info (2a)'!$D$20:$D$29</definedName>
    <definedName name="Normal_Timing">'Crop Management Info (2)'!$D$7:$D$16</definedName>
    <definedName name="OLE_LINK1" localSheetId="0">'Crop Management Info (1)'!$A$6</definedName>
    <definedName name="_xlnm.Print_Area" localSheetId="0">'Crop Management Info (1)'!$A$1:$D$58</definedName>
    <definedName name="_xlnm.Print_Area" localSheetId="1">'Crop Management Info (2)'!$A$1:$K$35</definedName>
    <definedName name="_xlnm.Print_Area" localSheetId="2">'Crop Management Info (2a)'!$A$1:$K$34</definedName>
    <definedName name="_xlnm.Print_Area" localSheetId="3">'Harvest Information (3)'!$A$1:$K$41</definedName>
    <definedName name="ST">'[1]Look Up Sheet'!$F$133:$F$135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6" l="1"/>
  <c r="P5" i="6"/>
  <c r="Y5" i="2"/>
  <c r="L4" i="4"/>
  <c r="L5" i="4"/>
  <c r="L6" i="4"/>
  <c r="L7" i="4"/>
  <c r="L8" i="4"/>
  <c r="L9" i="4"/>
  <c r="L10" i="4"/>
  <c r="L11" i="4"/>
  <c r="L12" i="4"/>
  <c r="L13" i="4"/>
  <c r="L14" i="4"/>
  <c r="L15" i="4"/>
  <c r="N4" i="4"/>
  <c r="N5" i="4"/>
  <c r="N6" i="4"/>
  <c r="N7" i="4"/>
  <c r="N8" i="4"/>
  <c r="N9" i="4"/>
  <c r="N10" i="4"/>
  <c r="N11" i="4"/>
  <c r="N12" i="4"/>
  <c r="N13" i="4"/>
  <c r="N14" i="4"/>
  <c r="N15" i="4"/>
  <c r="AV4" i="4"/>
  <c r="AV5" i="4"/>
  <c r="AV6" i="4"/>
  <c r="AV7" i="4"/>
  <c r="AV8" i="4"/>
  <c r="AV9" i="4"/>
  <c r="AV10" i="4"/>
  <c r="AV11" i="4"/>
  <c r="AV12" i="4"/>
  <c r="AV13" i="4"/>
  <c r="AV14" i="4"/>
  <c r="AV15" i="4"/>
  <c r="AW4" i="4"/>
  <c r="AW5" i="4"/>
  <c r="AW6" i="4"/>
  <c r="AW7" i="4"/>
  <c r="AW8" i="4"/>
  <c r="AW9" i="4"/>
  <c r="AW10" i="4"/>
  <c r="AW11" i="4"/>
  <c r="AW12" i="4"/>
  <c r="AW13" i="4"/>
  <c r="AW14" i="4"/>
  <c r="AW15" i="4"/>
  <c r="AU4" i="4"/>
  <c r="AU5" i="4"/>
  <c r="AU6" i="4"/>
  <c r="AU7" i="4"/>
  <c r="AU8" i="4"/>
  <c r="AU9" i="4"/>
  <c r="AU10" i="4"/>
  <c r="AU11" i="4"/>
  <c r="AU12" i="4"/>
  <c r="AU13" i="4"/>
  <c r="AU14" i="4"/>
  <c r="AU15" i="4"/>
  <c r="AT4" i="4"/>
  <c r="AT5" i="4"/>
  <c r="AT6" i="4"/>
  <c r="AT7" i="4"/>
  <c r="AT8" i="4"/>
  <c r="AT9" i="4"/>
  <c r="AT10" i="4"/>
  <c r="AT11" i="4"/>
  <c r="AT12" i="4"/>
  <c r="AT13" i="4"/>
  <c r="AT14" i="4"/>
  <c r="AT15" i="4"/>
  <c r="AS4" i="4"/>
  <c r="AS5" i="4"/>
  <c r="AS6" i="4"/>
  <c r="AS7" i="4"/>
  <c r="AS8" i="4"/>
  <c r="AS9" i="4"/>
  <c r="AS10" i="4"/>
  <c r="AS11" i="4"/>
  <c r="AS12" i="4"/>
  <c r="AS13" i="4"/>
  <c r="AS14" i="4"/>
  <c r="AS15" i="4"/>
  <c r="AR4" i="4"/>
  <c r="AR5" i="4"/>
  <c r="AR6" i="4"/>
  <c r="AR7" i="4"/>
  <c r="AR8" i="4"/>
  <c r="AR9" i="4"/>
  <c r="AR10" i="4"/>
  <c r="AR11" i="4"/>
  <c r="AR12" i="4"/>
  <c r="AR13" i="4"/>
  <c r="AR14" i="4"/>
  <c r="AR15" i="4"/>
  <c r="AQ4" i="4"/>
  <c r="AQ5" i="4"/>
  <c r="AQ6" i="4"/>
  <c r="AQ7" i="4"/>
  <c r="AQ8" i="4"/>
  <c r="AQ9" i="4"/>
  <c r="AQ10" i="4"/>
  <c r="AQ11" i="4"/>
  <c r="AQ12" i="4"/>
  <c r="AQ13" i="4"/>
  <c r="AQ14" i="4"/>
  <c r="AQ15" i="4"/>
  <c r="AO4" i="4"/>
  <c r="AO5" i="4"/>
  <c r="AO6" i="4"/>
  <c r="AO7" i="4"/>
  <c r="AO8" i="4"/>
  <c r="AO9" i="4"/>
  <c r="AO10" i="4"/>
  <c r="AO11" i="4"/>
  <c r="AO12" i="4"/>
  <c r="AO13" i="4"/>
  <c r="AO14" i="4"/>
  <c r="AO15" i="4"/>
  <c r="AN4" i="4"/>
  <c r="AN5" i="4"/>
  <c r="AN6" i="4"/>
  <c r="AN7" i="4"/>
  <c r="AN8" i="4"/>
  <c r="AN9" i="4"/>
  <c r="AN10" i="4"/>
  <c r="AN11" i="4"/>
  <c r="AN12" i="4"/>
  <c r="AN13" i="4"/>
  <c r="AN14" i="4"/>
  <c r="AN15" i="4"/>
  <c r="AM4" i="4"/>
  <c r="AM5" i="4"/>
  <c r="AM6" i="4"/>
  <c r="AM7" i="4"/>
  <c r="AM8" i="4"/>
  <c r="AM9" i="4"/>
  <c r="AM10" i="4"/>
  <c r="AM11" i="4"/>
  <c r="AM12" i="4"/>
  <c r="AM13" i="4"/>
  <c r="AM14" i="4"/>
  <c r="AM15" i="4"/>
  <c r="AL4" i="4"/>
  <c r="AL5" i="4"/>
  <c r="AL6" i="4"/>
  <c r="AL7" i="4"/>
  <c r="AL8" i="4"/>
  <c r="AL9" i="4"/>
  <c r="AL10" i="4"/>
  <c r="AL11" i="4"/>
  <c r="AL12" i="4"/>
  <c r="AL13" i="4"/>
  <c r="AL14" i="4"/>
  <c r="AL15" i="4"/>
  <c r="AK4" i="4"/>
  <c r="AK5" i="4"/>
  <c r="AK6" i="4"/>
  <c r="AK7" i="4"/>
  <c r="AK8" i="4"/>
  <c r="AK9" i="4"/>
  <c r="AK10" i="4"/>
  <c r="AK11" i="4"/>
  <c r="AK12" i="4"/>
  <c r="AK13" i="4"/>
  <c r="AK14" i="4"/>
  <c r="AK15" i="4"/>
  <c r="AJ4" i="4"/>
  <c r="AJ5" i="4"/>
  <c r="AJ6" i="4"/>
  <c r="AJ7" i="4"/>
  <c r="AJ8" i="4"/>
  <c r="AJ9" i="4"/>
  <c r="AJ10" i="4"/>
  <c r="AJ11" i="4"/>
  <c r="AJ12" i="4"/>
  <c r="AJ13" i="4"/>
  <c r="AJ14" i="4"/>
  <c r="AJ15" i="4"/>
  <c r="AI4" i="4"/>
  <c r="AI5" i="4"/>
  <c r="AI6" i="4"/>
  <c r="AI7" i="4"/>
  <c r="AI8" i="4"/>
  <c r="AI9" i="4"/>
  <c r="AI10" i="4"/>
  <c r="AI11" i="4"/>
  <c r="AI12" i="4"/>
  <c r="AI13" i="4"/>
  <c r="AI14" i="4"/>
  <c r="AI15" i="4"/>
  <c r="AH4" i="4"/>
  <c r="AH5" i="4"/>
  <c r="AH6" i="4"/>
  <c r="AH7" i="4"/>
  <c r="AH8" i="4"/>
  <c r="AH9" i="4"/>
  <c r="AH10" i="4"/>
  <c r="AH11" i="4"/>
  <c r="AH12" i="4"/>
  <c r="AH13" i="4"/>
  <c r="AH14" i="4"/>
  <c r="AH15" i="4"/>
  <c r="AG4" i="4"/>
  <c r="AG5" i="4"/>
  <c r="AG6" i="4"/>
  <c r="AG7" i="4"/>
  <c r="AG8" i="4"/>
  <c r="AG9" i="4"/>
  <c r="AG10" i="4"/>
  <c r="AG11" i="4"/>
  <c r="AG12" i="4"/>
  <c r="AG13" i="4"/>
  <c r="AG14" i="4"/>
  <c r="AG15" i="4"/>
  <c r="AF4" i="4"/>
  <c r="AF5" i="4"/>
  <c r="AF6" i="4"/>
  <c r="AF7" i="4"/>
  <c r="AF8" i="4"/>
  <c r="AF9" i="4"/>
  <c r="AF10" i="4"/>
  <c r="AF11" i="4"/>
  <c r="AF12" i="4"/>
  <c r="AF13" i="4"/>
  <c r="AF14" i="4"/>
  <c r="AF15" i="4"/>
  <c r="Q4" i="4"/>
  <c r="Q5" i="4"/>
  <c r="Q6" i="4"/>
  <c r="Q7" i="4"/>
  <c r="Q8" i="4"/>
  <c r="Q9" i="4"/>
  <c r="Q10" i="4"/>
  <c r="Q11" i="4"/>
  <c r="Q12" i="4"/>
  <c r="Q13" i="4"/>
  <c r="Q14" i="4"/>
  <c r="Q15" i="4"/>
  <c r="AC4" i="4"/>
  <c r="AC5" i="4"/>
  <c r="AC6" i="4"/>
  <c r="AC7" i="4"/>
  <c r="AC8" i="4"/>
  <c r="AC9" i="4"/>
  <c r="AC10" i="4"/>
  <c r="AC11" i="4"/>
  <c r="AC12" i="4"/>
  <c r="AC13" i="4"/>
  <c r="AC14" i="4"/>
  <c r="AC15" i="4"/>
  <c r="V7" i="3"/>
  <c r="V6" i="3"/>
  <c r="V5" i="3"/>
  <c r="V4" i="3"/>
  <c r="Q7" i="3"/>
  <c r="Q6" i="3"/>
  <c r="Q5" i="3"/>
  <c r="Q4" i="3"/>
  <c r="R4" i="4"/>
  <c r="R5" i="4"/>
  <c r="R6" i="4"/>
  <c r="R7" i="4"/>
  <c r="R8" i="4"/>
  <c r="R9" i="4"/>
  <c r="R10" i="4"/>
  <c r="R11" i="4"/>
  <c r="R12" i="4"/>
  <c r="R13" i="4"/>
  <c r="R14" i="4"/>
  <c r="R15" i="4"/>
  <c r="X4" i="3"/>
  <c r="O6" i="1"/>
  <c r="X5" i="2"/>
  <c r="K4" i="4"/>
  <c r="K5" i="4"/>
  <c r="K6" i="4"/>
  <c r="K7" i="4"/>
  <c r="K8" i="4"/>
  <c r="K9" i="4"/>
  <c r="K10" i="4"/>
  <c r="K11" i="4"/>
  <c r="K12" i="4"/>
  <c r="K13" i="4"/>
  <c r="K14" i="4"/>
  <c r="K15" i="4"/>
  <c r="J4" i="4"/>
  <c r="J5" i="4"/>
  <c r="J6" i="4"/>
  <c r="J7" i="4"/>
  <c r="J8" i="4"/>
  <c r="J9" i="4"/>
  <c r="J10" i="4"/>
  <c r="J11" i="4"/>
  <c r="J12" i="4"/>
  <c r="J13" i="4"/>
  <c r="J14" i="4"/>
  <c r="J15" i="4"/>
  <c r="M4" i="4" l="1"/>
  <c r="M5" i="4"/>
  <c r="M6" i="4"/>
  <c r="M11" i="4"/>
  <c r="M10" i="4"/>
  <c r="M12" i="4"/>
  <c r="M9" i="4"/>
  <c r="M8" i="4"/>
  <c r="M15" i="4"/>
  <c r="M7" i="4"/>
  <c r="M14" i="4"/>
  <c r="M13" i="4"/>
  <c r="I34" i="3"/>
  <c r="L34" i="3" s="1"/>
  <c r="AD15" i="4" s="1"/>
  <c r="I33" i="3"/>
  <c r="L33" i="3" s="1"/>
  <c r="AD14" i="4" s="1"/>
  <c r="I32" i="3"/>
  <c r="L32" i="3" s="1"/>
  <c r="AD13" i="4" s="1"/>
  <c r="S7" i="3"/>
  <c r="S6" i="3"/>
  <c r="S5" i="3"/>
  <c r="S4" i="3"/>
  <c r="I24" i="3"/>
  <c r="L24" i="3" s="1"/>
  <c r="AD5" i="4" s="1"/>
  <c r="I25" i="3"/>
  <c r="L25" i="3" s="1"/>
  <c r="AD6" i="4" s="1"/>
  <c r="I26" i="3"/>
  <c r="L26" i="3" s="1"/>
  <c r="AD7" i="4" s="1"/>
  <c r="I27" i="3"/>
  <c r="L27" i="3" s="1"/>
  <c r="AD8" i="4" s="1"/>
  <c r="I28" i="3"/>
  <c r="L28" i="3" s="1"/>
  <c r="AD9" i="4" s="1"/>
  <c r="I29" i="3"/>
  <c r="L29" i="3" s="1"/>
  <c r="I30" i="3"/>
  <c r="L30" i="3" s="1"/>
  <c r="AD11" i="4" s="1"/>
  <c r="I31" i="3"/>
  <c r="L31" i="3" s="1"/>
  <c r="AD12" i="4" s="1"/>
  <c r="I23" i="3"/>
  <c r="L23" i="3" s="1"/>
  <c r="K5" i="6"/>
  <c r="K19" i="6" s="1"/>
  <c r="A5" i="6"/>
  <c r="A19" i="6" s="1"/>
  <c r="J1" i="6"/>
  <c r="AD10" i="4" l="1"/>
  <c r="AD4" i="4"/>
  <c r="S23" i="3"/>
  <c r="M25" i="3"/>
  <c r="O6" i="4" s="1"/>
  <c r="M33" i="3"/>
  <c r="O14" i="4" s="1"/>
  <c r="M26" i="3"/>
  <c r="O7" i="4" s="1"/>
  <c r="M34" i="3"/>
  <c r="O15" i="4" s="1"/>
  <c r="M27" i="3"/>
  <c r="O8" i="4" s="1"/>
  <c r="M23" i="3"/>
  <c r="O4" i="4" s="1"/>
  <c r="M24" i="3"/>
  <c r="O5" i="4" s="1"/>
  <c r="M28" i="3"/>
  <c r="O9" i="4" s="1"/>
  <c r="M29" i="3"/>
  <c r="O10" i="4" s="1"/>
  <c r="M30" i="3"/>
  <c r="O11" i="4" s="1"/>
  <c r="M31" i="3"/>
  <c r="O12" i="4" s="1"/>
  <c r="M32" i="3"/>
  <c r="O13" i="4" s="1"/>
  <c r="G31" i="2"/>
  <c r="J31" i="2"/>
  <c r="I31" i="2"/>
  <c r="T4" i="3" a="1"/>
  <c r="T4" i="3" s="1"/>
  <c r="U4" i="3" s="1" a="1"/>
  <c r="G30" i="6"/>
  <c r="H30" i="6"/>
  <c r="I30" i="6"/>
  <c r="J30" i="6"/>
  <c r="I16" i="6"/>
  <c r="J16" i="6"/>
  <c r="G16" i="6"/>
  <c r="H16" i="6"/>
  <c r="H31" i="2"/>
  <c r="C20" i="2"/>
  <c r="C5" i="6" s="1"/>
  <c r="C19" i="6" s="1"/>
  <c r="D20" i="2"/>
  <c r="D5" i="6" s="1"/>
  <c r="D19" i="6" s="1"/>
  <c r="E20" i="2"/>
  <c r="E5" i="6" s="1"/>
  <c r="E19" i="6" s="1"/>
  <c r="F20" i="2"/>
  <c r="F5" i="6" s="1"/>
  <c r="F19" i="6" s="1"/>
  <c r="G20" i="2"/>
  <c r="G5" i="6" s="1"/>
  <c r="G19" i="6" s="1"/>
  <c r="H20" i="2"/>
  <c r="H5" i="6" s="1"/>
  <c r="H19" i="6" s="1"/>
  <c r="I20" i="2"/>
  <c r="I5" i="6" s="1"/>
  <c r="I19" i="6" s="1"/>
  <c r="J20" i="2"/>
  <c r="J5" i="6" s="1"/>
  <c r="J19" i="6" s="1"/>
  <c r="B20" i="2"/>
  <c r="B5" i="6" s="1"/>
  <c r="B19" i="6" s="1"/>
  <c r="Y13" i="4"/>
  <c r="Y6" i="4"/>
  <c r="W15" i="4"/>
  <c r="AA5" i="4"/>
  <c r="X14" i="4" a="1"/>
  <c r="Y11" i="4"/>
  <c r="Z6" i="4" a="1"/>
  <c r="U13" i="4"/>
  <c r="U11" i="4"/>
  <c r="Z10" i="4" a="1"/>
  <c r="T11" i="4" a="1"/>
  <c r="S5" i="4"/>
  <c r="AA11" i="4"/>
  <c r="AA10" i="4"/>
  <c r="AB15" i="4" a="1"/>
  <c r="V11" i="4" a="1"/>
  <c r="AB5" i="4" a="1"/>
  <c r="U6" i="4"/>
  <c r="W6" i="4"/>
  <c r="X15" i="4" a="1"/>
  <c r="T13" i="4" a="1"/>
  <c r="X10" i="4" a="1"/>
  <c r="V6" i="4" a="1"/>
  <c r="AB14" i="4" a="1"/>
  <c r="Z11" i="4" a="1"/>
  <c r="Z15" i="4" a="1"/>
  <c r="AB4" i="4" a="1"/>
  <c r="V15" i="4" a="1"/>
  <c r="AA9" i="4"/>
  <c r="S13" i="4"/>
  <c r="U8" i="4"/>
  <c r="W14" i="4"/>
  <c r="T5" i="4" a="1"/>
  <c r="V10" i="4" a="1"/>
  <c r="V8" i="4" a="1"/>
  <c r="AA6" i="4"/>
  <c r="S12" i="4"/>
  <c r="W5" i="4"/>
  <c r="Y15" i="4"/>
  <c r="Y5" i="4"/>
  <c r="T8" i="4" a="1"/>
  <c r="AB6" i="4" a="1"/>
  <c r="U5" i="4"/>
  <c r="T6" i="4" a="1"/>
  <c r="S14" i="4"/>
  <c r="V13" i="4" a="1"/>
  <c r="T15" i="4" a="1"/>
  <c r="AA15" i="4"/>
  <c r="X6" i="4" a="1"/>
  <c r="U10" i="4"/>
  <c r="Z5" i="4" a="1"/>
  <c r="X13" i="4" a="1"/>
  <c r="X11" i="4" a="1"/>
  <c r="V4" i="4" a="1"/>
  <c r="T12" i="4" a="1"/>
  <c r="U7" i="4"/>
  <c r="AB14" i="4" l="1"/>
  <c r="X14" i="4"/>
  <c r="AB5" i="4"/>
  <c r="Z5" i="4"/>
  <c r="T5" i="4"/>
  <c r="AB4" i="4"/>
  <c r="V4" i="4"/>
  <c r="Z11" i="4"/>
  <c r="X11" i="4"/>
  <c r="V11" i="4"/>
  <c r="T11" i="4"/>
  <c r="V8" i="4"/>
  <c r="T8" i="4"/>
  <c r="AB6" i="4"/>
  <c r="Z6" i="4"/>
  <c r="X6" i="4"/>
  <c r="V6" i="4"/>
  <c r="T6" i="4"/>
  <c r="X13" i="4"/>
  <c r="V13" i="4"/>
  <c r="T13" i="4"/>
  <c r="AB15" i="4"/>
  <c r="Z15" i="4"/>
  <c r="X15" i="4"/>
  <c r="V15" i="4"/>
  <c r="T15" i="4"/>
  <c r="Z10" i="4"/>
  <c r="X10" i="4"/>
  <c r="V10" i="4"/>
  <c r="T12" i="4"/>
  <c r="K27" i="3"/>
  <c r="K29" i="3"/>
  <c r="K25" i="3"/>
  <c r="U4" i="3"/>
  <c r="C7" i="3"/>
  <c r="C8" i="3"/>
  <c r="C9" i="3"/>
  <c r="C10" i="3"/>
  <c r="C11" i="3"/>
  <c r="C12" i="3"/>
  <c r="C13" i="3"/>
  <c r="C14" i="3"/>
  <c r="G7" i="3"/>
  <c r="G8" i="3"/>
  <c r="G9" i="3"/>
  <c r="G10" i="3"/>
  <c r="G11" i="3"/>
  <c r="G12" i="3"/>
  <c r="G13" i="3"/>
  <c r="G14" i="3"/>
  <c r="G15" i="3"/>
  <c r="W4" i="4"/>
  <c r="AA14" i="4"/>
  <c r="AA8" i="4"/>
  <c r="X5" i="4" a="1"/>
  <c r="V12" i="4" a="1"/>
  <c r="AA4" i="4"/>
  <c r="Y10" i="4"/>
  <c r="S9" i="4"/>
  <c r="S11" i="4"/>
  <c r="T14" i="4" a="1"/>
  <c r="V9" i="4" a="1"/>
  <c r="W13" i="4"/>
  <c r="V5" i="4" a="1"/>
  <c r="AB11" i="4" a="1"/>
  <c r="U4" i="4"/>
  <c r="T9" i="4" a="1"/>
  <c r="Z7" i="4" a="1"/>
  <c r="Z9" i="4" a="1"/>
  <c r="Z8" i="4" a="1"/>
  <c r="Z4" i="4" a="1"/>
  <c r="Z14" i="4" a="1"/>
  <c r="AB12" i="4" a="1"/>
  <c r="AA7" i="4"/>
  <c r="T7" i="4" a="1"/>
  <c r="X8" i="4" a="1"/>
  <c r="S10" i="4"/>
  <c r="AB7" i="4" a="1"/>
  <c r="V14" i="4" a="1"/>
  <c r="W10" i="4"/>
  <c r="S7" i="4"/>
  <c r="Y12" i="4"/>
  <c r="X12" i="4" a="1"/>
  <c r="S4" i="4"/>
  <c r="AB9" i="4" a="1"/>
  <c r="Y14" i="4"/>
  <c r="AB10" i="4" a="1"/>
  <c r="U12" i="4"/>
  <c r="W11" i="4"/>
  <c r="U15" i="4"/>
  <c r="Z13" i="4" a="1"/>
  <c r="S15" i="4"/>
  <c r="S6" i="4"/>
  <c r="Y4" i="4"/>
  <c r="AA13" i="4"/>
  <c r="T4" i="4" a="1"/>
  <c r="X4" i="4" a="1"/>
  <c r="X7" i="4" a="1"/>
  <c r="X9" i="4" a="1"/>
  <c r="W7" i="4"/>
  <c r="W9" i="4"/>
  <c r="U9" i="4"/>
  <c r="Y9" i="4"/>
  <c r="S8" i="4"/>
  <c r="Y8" i="4"/>
  <c r="Z12" i="4" a="1"/>
  <c r="V7" i="4" a="1"/>
  <c r="AB8" i="4" a="1"/>
  <c r="W8" i="4"/>
  <c r="AB13" i="4" a="1"/>
  <c r="Y7" i="4"/>
  <c r="AA12" i="4"/>
  <c r="T10" i="4" a="1"/>
  <c r="W12" i="4"/>
  <c r="U14" i="4"/>
  <c r="T4" i="4" l="1"/>
  <c r="Z4" i="4"/>
  <c r="AB13" i="4"/>
  <c r="T9" i="4"/>
  <c r="Z13" i="4"/>
  <c r="AB9" i="4"/>
  <c r="AB7" i="4"/>
  <c r="AB11" i="4"/>
  <c r="X12" i="4"/>
  <c r="V14" i="4"/>
  <c r="V7" i="4"/>
  <c r="T14" i="4"/>
  <c r="Z7" i="4"/>
  <c r="Z14" i="4"/>
  <c r="X7" i="4"/>
  <c r="X8" i="4"/>
  <c r="Z12" i="4"/>
  <c r="Z9" i="4"/>
  <c r="X5" i="4"/>
  <c r="V12" i="4"/>
  <c r="T7" i="4"/>
  <c r="Z8" i="4"/>
  <c r="AB10" i="4"/>
  <c r="T10" i="4"/>
  <c r="X4" i="4"/>
  <c r="V5" i="4"/>
  <c r="V9" i="4"/>
  <c r="AB8" i="4"/>
  <c r="AB12" i="4"/>
  <c r="X9" i="4"/>
  <c r="K26" i="3"/>
  <c r="T45" i="3"/>
  <c r="T44" i="3"/>
  <c r="Q26" i="3"/>
  <c r="V41" i="3"/>
  <c r="K30" i="3"/>
  <c r="V43" i="3"/>
  <c r="Q30" i="3"/>
  <c r="V46" i="3"/>
  <c r="V45" i="3"/>
  <c r="K28" i="3"/>
  <c r="V44" i="3"/>
  <c r="V42" i="3"/>
  <c r="Q28" i="3"/>
  <c r="T46" i="3"/>
  <c r="K23" i="3"/>
  <c r="C17" i="3"/>
  <c r="G20" i="3"/>
  <c r="G19" i="3"/>
  <c r="G18" i="3"/>
  <c r="G17" i="3"/>
  <c r="S44" i="3" l="1"/>
  <c r="W46" i="3" a="1"/>
  <c r="W46" i="3" s="1"/>
  <c r="X46" i="3" s="1"/>
  <c r="S46" i="3"/>
  <c r="W45" i="3" a="1"/>
  <c r="W45" i="3" s="1"/>
  <c r="X45" i="3" s="1"/>
  <c r="S45" i="3"/>
  <c r="W44" i="3" a="1"/>
  <c r="W44" i="3" s="1"/>
  <c r="K24" i="3"/>
  <c r="T41" i="3"/>
  <c r="T43" i="3"/>
  <c r="T42" i="3"/>
  <c r="Q24" i="3"/>
  <c r="J1" i="2"/>
  <c r="J1" i="3"/>
  <c r="U29" i="3" l="1"/>
  <c r="X40" i="3"/>
  <c r="X44" i="3" s="1"/>
  <c r="U30" i="3"/>
  <c r="W43" i="3" a="1"/>
  <c r="W43" i="3" s="1"/>
  <c r="X43" i="3" s="1"/>
  <c r="S43" i="3"/>
  <c r="W41" i="3" a="1"/>
  <c r="W41" i="3" s="1"/>
  <c r="X41" i="3" s="1"/>
  <c r="S41" i="3"/>
  <c r="W42" i="3" a="1"/>
  <c r="W42" i="3" s="1"/>
  <c r="X42" i="3" s="1"/>
  <c r="S42" i="3"/>
  <c r="N27" i="3" a="1"/>
  <c r="N27" i="3" s="1"/>
  <c r="N23" i="3" a="1"/>
  <c r="N23" i="3" s="1"/>
  <c r="N28" i="3" a="1"/>
  <c r="N28" i="3" s="1"/>
  <c r="N25" i="3" a="1"/>
  <c r="N25" i="3" s="1"/>
  <c r="N24" i="3" a="1"/>
  <c r="N24" i="3" s="1"/>
  <c r="N30" i="3" a="1"/>
  <c r="N30" i="3" s="1"/>
  <c r="N32" i="3" a="1"/>
  <c r="N32" i="3" s="1"/>
  <c r="N33" i="3" a="1"/>
  <c r="N33" i="3" s="1"/>
  <c r="N34" i="3" a="1"/>
  <c r="N34" i="3" s="1"/>
  <c r="N31" i="3" a="1"/>
  <c r="N31" i="3" s="1"/>
  <c r="N26" i="3" a="1"/>
  <c r="N26" i="3" s="1"/>
  <c r="N29" i="3" a="1"/>
  <c r="N29" i="3" s="1"/>
  <c r="T29" i="3"/>
  <c r="A32" i="2"/>
  <c r="A17" i="6" s="1"/>
  <c r="A31" i="6" s="1"/>
  <c r="G17" i="2"/>
  <c r="H17" i="2"/>
  <c r="I17" i="2"/>
  <c r="J17" i="2"/>
  <c r="S35" i="3" l="1"/>
  <c r="U31" i="3"/>
  <c r="V29" i="3"/>
  <c r="T30" i="3"/>
  <c r="V30" i="3" s="1"/>
  <c r="T31" i="3" l="1"/>
  <c r="W29" i="3"/>
  <c r="X29" i="3" s="1"/>
  <c r="S26" i="3" l="1"/>
  <c r="S34" i="3" s="1"/>
  <c r="I5" i="4" l="1"/>
  <c r="I12" i="4"/>
  <c r="I10" i="4"/>
  <c r="I6" i="4"/>
  <c r="I14" i="4"/>
  <c r="I13" i="4"/>
  <c r="I11" i="4"/>
  <c r="I15" i="4"/>
  <c r="I8" i="4"/>
  <c r="I9" i="4"/>
  <c r="I7" i="4"/>
  <c r="I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Ryan Lemickson</author>
  </authors>
  <commentList>
    <comment ref="C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If Crop Adviser is receiving payment, they must review and submit this form for the farmer they are working with.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Please add species, seeding rates, and seeding method in Other Notes or on Other section on page 2 if more input space is needed.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Please add species, seeding rates, and seeding method in Other Notes or on Other section on page 2 if more input space is needed.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0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If yes, please complete appropriate information and N crediting below.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1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 xml:space="preserve">If yes, please complete appropriate information and N crediting below.
</t>
        </r>
      </text>
    </comment>
    <comment ref="B41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Use Grid Sample Average</t>
        </r>
      </text>
    </comment>
    <comment ref="B42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Use Grid Sample Average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3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Use Grid Sample Average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4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Use Grid Sample Average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Use Grid Sample Average</t>
        </r>
      </text>
    </comment>
    <comment ref="B46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Use Grid Sample Average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Use Grid Sample Average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8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Use Grid Sample Average</t>
        </r>
      </text>
    </comment>
    <comment ref="D50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 xml:space="preserve">For manure applied September to August. Make sure to account for these credits on page 2 under Nutrient Source dropdown list.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1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For manure applied September to August. Make sure to account for these credits on page 2 under Nutrient Source dropdown list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D55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 xml:space="preserve">Alfalfa nitrogen credit taken the first year after terminating stand. Refer to U of M Extension guidance. Make sure to account for these credits on page 2 under Nutrient Source dropdown list.
</t>
        </r>
      </text>
    </comment>
    <comment ref="D56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Alfalfa nitrogen credit taken the second year after terminating stand. Refer to U of M Extension guidance. Make sure to account for these credits on page 2 under Nutrient Source dropdown list.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Reid Christianson</author>
    <author>Ryan Lemickson</author>
  </authors>
  <commentList>
    <comment ref="E5" authorId="0" shapeId="0" xr:uid="{E99501DD-D920-45ED-96AF-868305319CCE}">
      <text>
        <r>
          <rPr>
            <b/>
            <sz val="9"/>
            <color indexed="81"/>
            <rFont val="Tahoma"/>
            <family val="2"/>
          </rPr>
          <t>Select Treatment</t>
        </r>
      </text>
    </comment>
    <comment ref="A7" authorId="1" shapeId="0" xr:uid="{00000000-0006-0000-0100-000001000000}">
      <text>
        <r>
          <rPr>
            <b/>
            <sz val="9"/>
            <color indexed="81"/>
            <rFont val="Tahoma"/>
            <family val="2"/>
          </rPr>
          <t>If source is not available in dropdown, please select "Other" and include the formulation in the comment box to the right.</t>
        </r>
      </text>
    </comment>
    <comment ref="D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Please pick from drop down list. If your timing is not on the list, select "Other" and add a description to the comment box.</t>
        </r>
      </text>
    </comment>
    <comment ref="E7" authorId="0" shapeId="0" xr:uid="{437A6568-3E8C-4768-A1FA-6220DAE7AEA6}">
      <text>
        <r>
          <rPr>
            <b/>
            <sz val="9"/>
            <color indexed="81"/>
            <rFont val="Tahoma"/>
            <family val="2"/>
          </rPr>
          <t>Please pick from drop down list. If your placement is not on the list, select "Other" and add a description to the comment box.</t>
        </r>
      </text>
    </comment>
    <comment ref="K7" authorId="0" shapeId="0" xr:uid="{19DD0AE7-B8E2-49C7-A1B3-7B4F42C20464}">
      <text>
        <r>
          <rPr>
            <b/>
            <sz val="9"/>
            <color indexed="81"/>
            <rFont val="Tahoma"/>
            <family val="2"/>
          </rPr>
          <t>If product is not available in dropdown, please select "Other" or "Blend" and include the details in the comment box to the left.</t>
        </r>
      </text>
    </comment>
    <comment ref="E19" authorId="0" shapeId="0" xr:uid="{D4F15165-6FAF-4797-AF82-122042BA86A9}">
      <text>
        <r>
          <rPr>
            <b/>
            <sz val="9"/>
            <color indexed="81"/>
            <rFont val="Tahoma"/>
            <family val="2"/>
          </rPr>
          <t>Select Treatment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Reid Christianson</author>
  </authors>
  <commentList>
    <comment ref="E4" authorId="0" shapeId="0" xr:uid="{E4D5F17C-2D5F-4644-84E7-D9CB128BDC58}">
      <text>
        <r>
          <rPr>
            <b/>
            <sz val="9"/>
            <color indexed="81"/>
            <rFont val="Tahoma"/>
            <family val="2"/>
          </rPr>
          <t>Select Treatment</t>
        </r>
      </text>
    </comment>
    <comment ref="E18" authorId="0" shapeId="0" xr:uid="{B7E40AFA-4AAD-4EA4-BEAC-8C55F3100BC2}">
      <text>
        <r>
          <rPr>
            <b/>
            <sz val="9"/>
            <color indexed="81"/>
            <rFont val="Tahoma"/>
            <family val="2"/>
          </rPr>
          <t>Select Treatment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Reid Christianson</author>
  </authors>
  <commentList>
    <comment ref="B23" authorId="0" shapeId="0" xr:uid="{BACF551F-426F-4C61-BAC6-FE608AE2D19B}">
      <text>
        <r>
          <rPr>
            <b/>
            <sz val="9"/>
            <color indexed="81"/>
            <rFont val="Tahoma"/>
            <family val="2"/>
          </rPr>
          <t>Select Treatment for the strips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<sst xmlns="http://schemas.openxmlformats.org/spreadsheetml/2006/main" count="573" uniqueCount="488">
  <si>
    <t xml:space="preserve">Crop Adviser </t>
  </si>
  <si>
    <t>Yes</t>
  </si>
  <si>
    <t>No-Till</t>
  </si>
  <si>
    <t>No</t>
  </si>
  <si>
    <t>Ridge-Till</t>
  </si>
  <si>
    <t>Spring Tillage Only</t>
  </si>
  <si>
    <t>Corn</t>
  </si>
  <si>
    <t>Soybeans</t>
  </si>
  <si>
    <t>Blue Earth</t>
  </si>
  <si>
    <t>Brown</t>
  </si>
  <si>
    <t xml:space="preserve">                   See drop down menu</t>
  </si>
  <si>
    <t>Cottonwood</t>
  </si>
  <si>
    <t>Dakota</t>
  </si>
  <si>
    <t>Dodge</t>
  </si>
  <si>
    <t>Previous Crop History</t>
  </si>
  <si>
    <t>Fillmore</t>
  </si>
  <si>
    <t>clay</t>
  </si>
  <si>
    <t>Other</t>
  </si>
  <si>
    <t>Previous Crop Yield</t>
  </si>
  <si>
    <t>Freeborn</t>
  </si>
  <si>
    <t>clay loam</t>
  </si>
  <si>
    <t>Site Location</t>
  </si>
  <si>
    <t xml:space="preserve">loam </t>
  </si>
  <si>
    <t>CEC</t>
  </si>
  <si>
    <t>County</t>
  </si>
  <si>
    <t>Jackson</t>
  </si>
  <si>
    <t>loamy sand</t>
  </si>
  <si>
    <t>Nitrate</t>
  </si>
  <si>
    <t>Township</t>
  </si>
  <si>
    <t>LeSueur</t>
  </si>
  <si>
    <t>sand</t>
  </si>
  <si>
    <t>Ca</t>
  </si>
  <si>
    <t>Section Number</t>
  </si>
  <si>
    <t>sandy clay</t>
  </si>
  <si>
    <t>Mg</t>
  </si>
  <si>
    <t>Lyon</t>
  </si>
  <si>
    <t>sandy clay loam</t>
  </si>
  <si>
    <t>Fe</t>
  </si>
  <si>
    <t>Field History &amp; Planting Information</t>
  </si>
  <si>
    <t>Martin</t>
  </si>
  <si>
    <t>sandy loam</t>
  </si>
  <si>
    <t>Mn</t>
  </si>
  <si>
    <t>silt</t>
  </si>
  <si>
    <t>Cu</t>
  </si>
  <si>
    <t>Irrigated</t>
  </si>
  <si>
    <t>Murray</t>
  </si>
  <si>
    <t>silt loam</t>
  </si>
  <si>
    <t>B</t>
  </si>
  <si>
    <t>Tillage System</t>
  </si>
  <si>
    <t>Nicollet</t>
  </si>
  <si>
    <t>silty clay loam</t>
  </si>
  <si>
    <t>Hybrid &amp; Variety Planted</t>
  </si>
  <si>
    <t>Nobles</t>
  </si>
  <si>
    <t>silty clay</t>
  </si>
  <si>
    <t>Olmsted</t>
  </si>
  <si>
    <t>Population</t>
  </si>
  <si>
    <t>Pipestone</t>
  </si>
  <si>
    <t>Redwood</t>
  </si>
  <si>
    <t>Soil Test Results</t>
  </si>
  <si>
    <t>Renville</t>
  </si>
  <si>
    <t>Date Sampled</t>
  </si>
  <si>
    <t>Rice</t>
  </si>
  <si>
    <t>Lab</t>
  </si>
  <si>
    <t>Rock</t>
  </si>
  <si>
    <t>Scott</t>
  </si>
  <si>
    <t>Sherburne</t>
  </si>
  <si>
    <t>pH</t>
  </si>
  <si>
    <t>Sibley</t>
  </si>
  <si>
    <t>Stearns</t>
  </si>
  <si>
    <t>Phosphorous Bray ppm</t>
  </si>
  <si>
    <t>Steele</t>
  </si>
  <si>
    <t>Phosphorous Olsen ppm</t>
  </si>
  <si>
    <t>Swift</t>
  </si>
  <si>
    <t>Wabasha</t>
  </si>
  <si>
    <t>Sulfur</t>
  </si>
  <si>
    <t>Waseca</t>
  </si>
  <si>
    <t>Zinc</t>
  </si>
  <si>
    <t>Watonwan</t>
  </si>
  <si>
    <t>Winona</t>
  </si>
  <si>
    <t>Wright</t>
  </si>
  <si>
    <t>Yellow Medicine</t>
  </si>
  <si>
    <t>Nutrient Source</t>
  </si>
  <si>
    <t>82-0-0</t>
  </si>
  <si>
    <t>46-0-0</t>
  </si>
  <si>
    <t>32-0-0</t>
  </si>
  <si>
    <t>28-0-0</t>
  </si>
  <si>
    <t>21-0-0-24</t>
  </si>
  <si>
    <t>11-52-0</t>
  </si>
  <si>
    <t>9-18-9</t>
  </si>
  <si>
    <t>Fertigation</t>
  </si>
  <si>
    <t>10-34-0</t>
  </si>
  <si>
    <t>9-23-30</t>
  </si>
  <si>
    <t>5-14-42</t>
  </si>
  <si>
    <t>0-0-60</t>
  </si>
  <si>
    <t>Page 2</t>
  </si>
  <si>
    <t>Crop Adviser</t>
  </si>
  <si>
    <t>Prof. Cert. &amp; Number</t>
  </si>
  <si>
    <t>Location</t>
  </si>
  <si>
    <t>Yield Monitor Information</t>
  </si>
  <si>
    <t>Data Available</t>
  </si>
  <si>
    <t>Harvest Information</t>
  </si>
  <si>
    <t>Section</t>
  </si>
  <si>
    <t xml:space="preserve">Notes: </t>
  </si>
  <si>
    <t>Harvest Date</t>
  </si>
  <si>
    <t>Weigh Wagon Operator</t>
  </si>
  <si>
    <t>Strip Number</t>
  </si>
  <si>
    <t>Test Weight</t>
  </si>
  <si>
    <t>Faribault</t>
  </si>
  <si>
    <t>Kandiyohi</t>
  </si>
  <si>
    <t>Meeker</t>
  </si>
  <si>
    <t>Goodhue</t>
  </si>
  <si>
    <t>Big Stone</t>
  </si>
  <si>
    <t>Lac qui Parle</t>
  </si>
  <si>
    <t>Carver</t>
  </si>
  <si>
    <t>Benton</t>
  </si>
  <si>
    <t>Mower</t>
  </si>
  <si>
    <t>18-46-0</t>
  </si>
  <si>
    <t>Adjusted Yield @ 15.0%</t>
  </si>
  <si>
    <t>Farmer Name</t>
  </si>
  <si>
    <t>Type of Field Trial</t>
  </si>
  <si>
    <t>N</t>
  </si>
  <si>
    <t>P</t>
  </si>
  <si>
    <t>K</t>
  </si>
  <si>
    <t>Phone</t>
  </si>
  <si>
    <t>Equipment Name</t>
  </si>
  <si>
    <t>Name</t>
  </si>
  <si>
    <t>Company/Farm Name</t>
  </si>
  <si>
    <t>Address</t>
  </si>
  <si>
    <t>City</t>
  </si>
  <si>
    <t>State</t>
  </si>
  <si>
    <t>Zip Code</t>
  </si>
  <si>
    <t>e-mail address</t>
  </si>
  <si>
    <t>Page 3</t>
  </si>
  <si>
    <t>Nitrogen Rate</t>
  </si>
  <si>
    <t>Nitrogen Timing</t>
  </si>
  <si>
    <t>Nitrogen Stabilizer</t>
  </si>
  <si>
    <t>Manure Credits Year 1</t>
  </si>
  <si>
    <t>Manure Credits Year 2</t>
  </si>
  <si>
    <t>Alfalfa Credits Year 1</t>
  </si>
  <si>
    <t>Alfalfa Credits Year 2</t>
  </si>
  <si>
    <t>Instinct</t>
  </si>
  <si>
    <t>N-Serve</t>
  </si>
  <si>
    <t>ESN</t>
  </si>
  <si>
    <t>Super Urea</t>
  </si>
  <si>
    <t>None</t>
  </si>
  <si>
    <t>www.mda.state.mn.us/nmi</t>
  </si>
  <si>
    <t>Corn Silage</t>
  </si>
  <si>
    <t>Wheat</t>
  </si>
  <si>
    <t>Oats</t>
  </si>
  <si>
    <t>Sugar Beets</t>
  </si>
  <si>
    <t>Potatoes</t>
  </si>
  <si>
    <t>Dry beans</t>
  </si>
  <si>
    <t>Canning Crops</t>
  </si>
  <si>
    <t>Prevented Plant</t>
  </si>
  <si>
    <t>Barley</t>
  </si>
  <si>
    <t>Rye</t>
  </si>
  <si>
    <t>Triticale</t>
  </si>
  <si>
    <t>Turf/Sod</t>
  </si>
  <si>
    <t>Sunflowers</t>
  </si>
  <si>
    <t>Aitkin</t>
  </si>
  <si>
    <t>Anoka</t>
  </si>
  <si>
    <t>Becker</t>
  </si>
  <si>
    <t>Beltrami</t>
  </si>
  <si>
    <t>Carlton</t>
  </si>
  <si>
    <t>Cass</t>
  </si>
  <si>
    <t>Chippewa</t>
  </si>
  <si>
    <t>Chisago</t>
  </si>
  <si>
    <t>Clay</t>
  </si>
  <si>
    <t>Clearwater</t>
  </si>
  <si>
    <t>Cook</t>
  </si>
  <si>
    <t>Crow Wing</t>
  </si>
  <si>
    <t>Douglas</t>
  </si>
  <si>
    <t>Grant</t>
  </si>
  <si>
    <t>Hubbard</t>
  </si>
  <si>
    <t>Isanti</t>
  </si>
  <si>
    <t>Itasca</t>
  </si>
  <si>
    <t>Kanabec</t>
  </si>
  <si>
    <t>Kittson</t>
  </si>
  <si>
    <t>Koochiching</t>
  </si>
  <si>
    <t>Lake</t>
  </si>
  <si>
    <t>Lake of the Woods</t>
  </si>
  <si>
    <t>Mahnomen</t>
  </si>
  <si>
    <t>Marshall</t>
  </si>
  <si>
    <t>McLeod</t>
  </si>
  <si>
    <t>Mille Lacs</t>
  </si>
  <si>
    <t>Morrison</t>
  </si>
  <si>
    <t>Norman</t>
  </si>
  <si>
    <t>East Otter Tail</t>
  </si>
  <si>
    <t>West Otter Tail</t>
  </si>
  <si>
    <t>Pennington</t>
  </si>
  <si>
    <t>Pine</t>
  </si>
  <si>
    <t>East Polk</t>
  </si>
  <si>
    <t>West Polk</t>
  </si>
  <si>
    <t>Pope</t>
  </si>
  <si>
    <t>Ramsey</t>
  </si>
  <si>
    <t>Red Lake</t>
  </si>
  <si>
    <t>Roseau</t>
  </si>
  <si>
    <t>North St. Louis</t>
  </si>
  <si>
    <t>South St. Louis</t>
  </si>
  <si>
    <t>Stevens</t>
  </si>
  <si>
    <t>Todd</t>
  </si>
  <si>
    <t>Traverse</t>
  </si>
  <si>
    <t>Wadena</t>
  </si>
  <si>
    <t>Washington</t>
  </si>
  <si>
    <t>Wilkin</t>
  </si>
  <si>
    <t>Houston (Root River)</t>
  </si>
  <si>
    <t>Other Notes:</t>
  </si>
  <si>
    <t xml:space="preserve">For NMI guidance information go to: </t>
  </si>
  <si>
    <t>Field Acres</t>
  </si>
  <si>
    <t>Nitrogen</t>
  </si>
  <si>
    <t>Page 1</t>
  </si>
  <si>
    <t>Organic Matter %</t>
  </si>
  <si>
    <t>Average Yields</t>
  </si>
  <si>
    <t>Potassium ppm</t>
  </si>
  <si>
    <t>Quarter Section</t>
  </si>
  <si>
    <t>NW 1/4</t>
  </si>
  <si>
    <t>SW 1/4</t>
  </si>
  <si>
    <t>NE 1/4</t>
  </si>
  <si>
    <t>SE 1/4</t>
  </si>
  <si>
    <t>12-0-0-26</t>
  </si>
  <si>
    <t xml:space="preserve">or email to: </t>
  </si>
  <si>
    <t>Guardian</t>
  </si>
  <si>
    <t>Agrotain</t>
  </si>
  <si>
    <t>Agrotain Ultra</t>
  </si>
  <si>
    <t>Agrotain Plus</t>
  </si>
  <si>
    <t>Conventional</t>
  </si>
  <si>
    <t>Fall Disc &amp; Spring FC</t>
  </si>
  <si>
    <t>Fall Chisel &amp; Spring FC</t>
  </si>
  <si>
    <t>Fall Moldboard &amp; Spring FC</t>
  </si>
  <si>
    <t>Fallow</t>
  </si>
  <si>
    <t>Strip Till</t>
  </si>
  <si>
    <t>27-0-0-1</t>
  </si>
  <si>
    <t>10-50-0</t>
  </si>
  <si>
    <t>Yield (other)</t>
  </si>
  <si>
    <t xml:space="preserve">Field Trial Site ID: </t>
  </si>
  <si>
    <t>Other :</t>
  </si>
  <si>
    <t>Planting Date</t>
  </si>
  <si>
    <t>Nitrogen Source</t>
  </si>
  <si>
    <t>Tons or Gallons/acre</t>
  </si>
  <si>
    <t>Manure Type</t>
  </si>
  <si>
    <t>Liquid or Solid</t>
  </si>
  <si>
    <t>Application Method</t>
  </si>
  <si>
    <t>Swine (Finishing)</t>
  </si>
  <si>
    <t>Swine (Farrowing)</t>
  </si>
  <si>
    <t>Swine (Nursery)</t>
  </si>
  <si>
    <t>Swine (Gestation)</t>
  </si>
  <si>
    <t>Dairy (Heifers)</t>
  </si>
  <si>
    <t>Dairy (Cows)</t>
  </si>
  <si>
    <t>Beef (Cows)</t>
  </si>
  <si>
    <t>Beef (Finishing)</t>
  </si>
  <si>
    <t>Poultry (Broilers)</t>
  </si>
  <si>
    <t>Poultry (Layers)</t>
  </si>
  <si>
    <t>Poultry (Tom Turkeys)</t>
  </si>
  <si>
    <t>Poultry (Hen Turkeys)</t>
  </si>
  <si>
    <t>Horse</t>
  </si>
  <si>
    <t>Sheep</t>
  </si>
  <si>
    <t>Broadcast Inc &gt;96 hours</t>
  </si>
  <si>
    <t>Broadcast Inc  12-96 hours</t>
  </si>
  <si>
    <t>Broadcast inc &lt;12 hours</t>
  </si>
  <si>
    <t>Injection (Sweep)</t>
  </si>
  <si>
    <t>Injection (Knife)</t>
  </si>
  <si>
    <t xml:space="preserve">Other Notes </t>
  </si>
  <si>
    <t>Year Terminated</t>
  </si>
  <si>
    <t>4 or more plants</t>
  </si>
  <si>
    <t>2-3</t>
  </si>
  <si>
    <t>1 or less</t>
  </si>
  <si>
    <t xml:space="preserve">Nitrogen Rate after Manure </t>
  </si>
  <si>
    <t>Nitrogen Rate after Alfalfa</t>
  </si>
  <si>
    <t>Alfalfa Stand</t>
  </si>
  <si>
    <t xml:space="preserve"> Name</t>
  </si>
  <si>
    <t xml:space="preserve">Contact Phone                                              </t>
  </si>
  <si>
    <t>Did you use cover crops?</t>
  </si>
  <si>
    <t>Liquid</t>
  </si>
  <si>
    <t>Solid</t>
  </si>
  <si>
    <t>Stand count per sq. ft</t>
  </si>
  <si>
    <t>Both</t>
  </si>
  <si>
    <t>N Credit/ac 1st Year</t>
  </si>
  <si>
    <t>N Credit/ac 2nd Year</t>
  </si>
  <si>
    <t>Manure N Credit Year 1</t>
  </si>
  <si>
    <t>Manure N Credit Year 2</t>
  </si>
  <si>
    <t>Manure History last 2 years?</t>
  </si>
  <si>
    <t>Alfalfa History last 2 years?</t>
  </si>
  <si>
    <t>N 1/2</t>
  </si>
  <si>
    <t>S 1/2</t>
  </si>
  <si>
    <t>E 1/2</t>
  </si>
  <si>
    <t>W 1/2</t>
  </si>
  <si>
    <t>38.1-0-0-6.8s</t>
  </si>
  <si>
    <t>41-0-0-4.8s</t>
  </si>
  <si>
    <t>21-40-0-10s-1zn</t>
  </si>
  <si>
    <t>12-40-0-10s-1zn</t>
  </si>
  <si>
    <t>Harvested Length in Feet</t>
  </si>
  <si>
    <t># of Rows Harvested</t>
  </si>
  <si>
    <t>Harvest Weight</t>
  </si>
  <si>
    <t>Field Trial Site ID:</t>
  </si>
  <si>
    <t xml:space="preserve">Other </t>
  </si>
  <si>
    <t>Limus</t>
  </si>
  <si>
    <t>N Edge</t>
  </si>
  <si>
    <t>Please complete harvest according to general requirements listed on the Nutrient Management Initiative website document: Guidance Protocol for Minnesota Farmers and Crop Advisers</t>
  </si>
  <si>
    <t>Minimum-Till</t>
  </si>
  <si>
    <t>Alfalfa</t>
  </si>
  <si>
    <t>Sweet Corn</t>
  </si>
  <si>
    <t>Peas</t>
  </si>
  <si>
    <t>Green Beans</t>
  </si>
  <si>
    <t>Irrigation N Water Credit</t>
  </si>
  <si>
    <t>Blend</t>
  </si>
  <si>
    <t>Row Width Inches</t>
  </si>
  <si>
    <t>Applied Date or Crop Stage</t>
  </si>
  <si>
    <t>Canola</t>
  </si>
  <si>
    <t>Other Credits</t>
  </si>
  <si>
    <t>Practice ID     (N Treatment)</t>
  </si>
  <si>
    <t>Advanced N Rate</t>
  </si>
  <si>
    <t>Cover Crop</t>
  </si>
  <si>
    <t>Normal</t>
  </si>
  <si>
    <t>Your MDA NMI Contact</t>
  </si>
  <si>
    <t>Nutrient Management Initiative Staff</t>
  </si>
  <si>
    <t>Dawn Bernau</t>
  </si>
  <si>
    <t>Dawn.Bernau@state.mn.us</t>
  </si>
  <si>
    <t>507-206-2881</t>
  </si>
  <si>
    <t>Ryan Lemickson</t>
  </si>
  <si>
    <t>23070 North Lake Shore Drive</t>
  </si>
  <si>
    <t>Glenwood, MN 56334</t>
  </si>
  <si>
    <t>Ryan.Lemickson@state.mn.us</t>
  </si>
  <si>
    <t>612-209-9181</t>
  </si>
  <si>
    <t>One year ago</t>
  </si>
  <si>
    <t>Two years ago</t>
  </si>
  <si>
    <t>Date Form Completed</t>
  </si>
  <si>
    <t xml:space="preserve">NMI Crop Management Information Form--page 2--Due June 30   </t>
  </si>
  <si>
    <t>Harvest Information Form Due December 31</t>
  </si>
  <si>
    <r>
      <t>Crop Adviser:</t>
    </r>
    <r>
      <rPr>
        <sz val="9"/>
        <rFont val="Calibri"/>
        <family val="2"/>
        <scheme val="minor"/>
      </rPr>
      <t xml:space="preserve">  Submit completed Harvest Information Form to:  Your MDA NMI staff contact                                                                                                                                              </t>
    </r>
  </si>
  <si>
    <r>
      <t xml:space="preserve">or email to:   </t>
    </r>
    <r>
      <rPr>
        <b/>
        <sz val="10"/>
        <rFont val="Calibri"/>
        <family val="2"/>
        <scheme val="minor"/>
      </rPr>
      <t>Your MDA NMI staff contact</t>
    </r>
  </si>
  <si>
    <r>
      <t xml:space="preserve">Moisture </t>
    </r>
    <r>
      <rPr>
        <b/>
        <sz val="8"/>
        <color theme="0"/>
        <rFont val="Calibri"/>
        <family val="2"/>
        <scheme val="minor"/>
      </rPr>
      <t xml:space="preserve"> (ex: 15.5)</t>
    </r>
  </si>
  <si>
    <r>
      <t xml:space="preserve">If using other methods to determine yield </t>
    </r>
    <r>
      <rPr>
        <i/>
        <sz val="9"/>
        <rFont val="Calibri"/>
        <family val="2"/>
        <scheme val="minor"/>
      </rPr>
      <t xml:space="preserve">(Example:yield map data) </t>
    </r>
    <r>
      <rPr>
        <sz val="9"/>
        <rFont val="Calibri"/>
        <family val="2"/>
        <scheme val="minor"/>
      </rPr>
      <t>only complete the appropriate columns and record yield result in Yield (other) column.</t>
    </r>
  </si>
  <si>
    <r>
      <t xml:space="preserve">Does field trial meet minimum size requirements? </t>
    </r>
    <r>
      <rPr>
        <b/>
        <i/>
        <sz val="10"/>
        <rFont val="Calibri"/>
        <family val="2"/>
        <scheme val="minor"/>
      </rPr>
      <t>(30 x 600 ft. strips)</t>
    </r>
  </si>
  <si>
    <r>
      <t xml:space="preserve">All other nutrient rates should be the same for both treatments on nitrogen rate field trial sites. </t>
    </r>
    <r>
      <rPr>
        <b/>
        <i/>
        <sz val="12"/>
        <rFont val="Calibri"/>
        <family val="2"/>
        <scheme val="minor"/>
      </rPr>
      <t>Nitrogen rate comparisons should maintain a minimum of 30 lbs/acre rate separation.</t>
    </r>
  </si>
  <si>
    <r>
      <t xml:space="preserve">Minnesota Nutrient Management Initiative </t>
    </r>
    <r>
      <rPr>
        <b/>
        <i/>
        <sz val="16"/>
        <color theme="0"/>
        <rFont val="Calibri"/>
        <family val="2"/>
        <scheme val="minor"/>
      </rPr>
      <t>(NMI)</t>
    </r>
  </si>
  <si>
    <r>
      <t>Cover Crop</t>
    </r>
    <r>
      <rPr>
        <b/>
        <i/>
        <sz val="9"/>
        <rFont val="Calibri"/>
        <family val="2"/>
        <scheme val="minor"/>
      </rPr>
      <t>(s)</t>
    </r>
    <r>
      <rPr>
        <b/>
        <sz val="9"/>
        <rFont val="Calibri"/>
        <family val="2"/>
        <scheme val="minor"/>
      </rPr>
      <t xml:space="preserve"> species </t>
    </r>
    <r>
      <rPr>
        <b/>
        <i/>
        <sz val="9"/>
        <rFont val="Calibri"/>
        <family val="2"/>
        <scheme val="minor"/>
      </rPr>
      <t>(if applicable)</t>
    </r>
  </si>
  <si>
    <r>
      <t>Row Width</t>
    </r>
    <r>
      <rPr>
        <b/>
        <i/>
        <sz val="10"/>
        <rFont val="Calibri"/>
        <family val="2"/>
        <scheme val="minor"/>
      </rPr>
      <t xml:space="preserve"> (inches)</t>
    </r>
  </si>
  <si>
    <r>
      <t xml:space="preserve">Manure Test  </t>
    </r>
    <r>
      <rPr>
        <b/>
        <i/>
        <sz val="10"/>
        <color theme="0"/>
        <rFont val="Calibri"/>
        <family val="2"/>
        <scheme val="minor"/>
      </rPr>
      <t>(if applicable)</t>
    </r>
  </si>
  <si>
    <r>
      <t xml:space="preserve">Manure Application </t>
    </r>
    <r>
      <rPr>
        <b/>
        <i/>
        <sz val="10"/>
        <color theme="0"/>
        <rFont val="Calibri"/>
        <family val="2"/>
        <scheme val="minor"/>
      </rPr>
      <t>(if applicable)</t>
    </r>
  </si>
  <si>
    <r>
      <t xml:space="preserve">Soil Texture </t>
    </r>
    <r>
      <rPr>
        <b/>
        <sz val="6"/>
        <rFont val="Calibri"/>
        <family val="2"/>
        <scheme val="minor"/>
      </rPr>
      <t>(see dropdown)</t>
    </r>
  </si>
  <si>
    <r>
      <t xml:space="preserve">Alfalfa History Information </t>
    </r>
    <r>
      <rPr>
        <b/>
        <i/>
        <sz val="10"/>
        <color theme="0"/>
        <rFont val="Calibri"/>
        <family val="2"/>
        <scheme val="minor"/>
      </rPr>
      <t>(if applicable)</t>
    </r>
  </si>
  <si>
    <t xml:space="preserve">In accordance with the Americans with Disabilities Act, this information is available in alternative forms of communication upon request by calling 651-201-6000. TTY users can call the
Minnesota Relay Service at 711. The MDA is an equal opportunity employer and provider.     March 2019                                                                                                                                                                    </t>
  </si>
  <si>
    <t xml:space="preserve">In accordance with the Americans with Disabilities Act, this information is available in alternative forms of communication upon request by calling 651-201-6000. TTY users can call the Minnesota Relay Service at 711. 
The MDA is an equal opportunity employer and provider.   March 2019 </t>
  </si>
  <si>
    <t xml:space="preserve">In accordance with the Americans with Disabilities Act, this information is available in alternative forms of communication upon request by calling 651-201-6000. TTY users can call the Minnesota Relay Service
 at 711. The MDA is an equal opportunity employer and provider.   March 2019 </t>
  </si>
  <si>
    <t>Rochester, MN  55901</t>
  </si>
  <si>
    <t>3555 Ninth Street NW</t>
  </si>
  <si>
    <t>Kevin Hauth</t>
  </si>
  <si>
    <t>Kevin.Hauth@state.mn.us</t>
  </si>
  <si>
    <t>507-822-4175</t>
  </si>
  <si>
    <t>In accordance with the Americans with Disabilities Act, this information is available in alternative forms of communication upon request by calling 651-201-6000. TTY users can call the Minnesota Relay Service at 711. The MDA is an equal opportunity employer and provider.   May 2021</t>
  </si>
  <si>
    <t xml:space="preserve">Minimize variables within strips and keep as </t>
  </si>
  <si>
    <t xml:space="preserve">consistent as possible.  All management </t>
  </si>
  <si>
    <t xml:space="preserve">practices should remain constant across the </t>
  </si>
  <si>
    <t>field trial area except for trial type selected.</t>
  </si>
  <si>
    <t xml:space="preserve">Please provide field map or </t>
  </si>
  <si>
    <t xml:space="preserve">as-applied data map which shows </t>
  </si>
  <si>
    <t>different treatment strips</t>
  </si>
  <si>
    <t>Comments</t>
  </si>
  <si>
    <t>Explain if Different:</t>
  </si>
  <si>
    <t>What Nitrogen Stabilizer Used?</t>
  </si>
  <si>
    <t>Spring Preplant</t>
  </si>
  <si>
    <t>At Planting</t>
  </si>
  <si>
    <t>Starter</t>
  </si>
  <si>
    <t>Sidedress/Top Dress</t>
  </si>
  <si>
    <t>Application Timing</t>
  </si>
  <si>
    <t>Placement</t>
  </si>
  <si>
    <t>Totals:</t>
  </si>
  <si>
    <t>Other information or comments:  (Equipment or Dealer Program Used, Cover Crop Seeding Rates, Issues)</t>
  </si>
  <si>
    <t>Timing</t>
  </si>
  <si>
    <t>Band</t>
  </si>
  <si>
    <t>Broadcast</t>
  </si>
  <si>
    <t>Dribble</t>
  </si>
  <si>
    <t>Dribble Y drops</t>
  </si>
  <si>
    <t>Spray</t>
  </si>
  <si>
    <t>After harvest cover crop</t>
  </si>
  <si>
    <t>Aerial seedd cover crop</t>
  </si>
  <si>
    <t>interseed cover crop</t>
  </si>
  <si>
    <t>Other (note timing)</t>
  </si>
  <si>
    <t>Fall</t>
  </si>
  <si>
    <r>
      <t xml:space="preserve">Actual Nutrients </t>
    </r>
    <r>
      <rPr>
        <b/>
        <i/>
        <sz val="9"/>
        <rFont val="Calibri"/>
        <family val="2"/>
        <scheme val="minor"/>
      </rPr>
      <t>(lbs/ac; manually figure amounts)</t>
    </r>
  </si>
  <si>
    <r>
      <t xml:space="preserve">Actual Nutrients </t>
    </r>
    <r>
      <rPr>
        <b/>
        <i/>
        <sz val="9"/>
        <color theme="0"/>
        <rFont val="Calibri"/>
        <family val="2"/>
        <scheme val="minor"/>
      </rPr>
      <t>(lbs/ac; manually figure amounts)</t>
    </r>
  </si>
  <si>
    <t>Stabilizer</t>
  </si>
  <si>
    <t>Other (inc. in comments)</t>
  </si>
  <si>
    <t>Blends (inc. in comments)</t>
  </si>
  <si>
    <t>Total product (rate per acre)</t>
  </si>
  <si>
    <t>Nitrogen Soil Test</t>
  </si>
  <si>
    <t>Soybean Credit</t>
  </si>
  <si>
    <t>Comments (additional details)</t>
  </si>
  <si>
    <t>Normal Farm Practice:</t>
  </si>
  <si>
    <t>Treatment List</t>
  </si>
  <si>
    <t>Check</t>
  </si>
  <si>
    <t>Very Low Rate</t>
  </si>
  <si>
    <t>Low Rate</t>
  </si>
  <si>
    <t>Mid Rate</t>
  </si>
  <si>
    <t>High Rate</t>
  </si>
  <si>
    <t>Very High Rate</t>
  </si>
  <si>
    <t>Non Limiting</t>
  </si>
  <si>
    <t>Preplant</t>
  </si>
  <si>
    <t>Sidedress</t>
  </si>
  <si>
    <t>No Stabilizer</t>
  </si>
  <si>
    <t>No Cover Crop</t>
  </si>
  <si>
    <t>N Source 1</t>
  </si>
  <si>
    <t>N Source 2</t>
  </si>
  <si>
    <t>Uniform</t>
  </si>
  <si>
    <t>Variable Rate</t>
  </si>
  <si>
    <t>Other (comment in box below)</t>
  </si>
  <si>
    <t>Comparison 1:</t>
  </si>
  <si>
    <t xml:space="preserve">Mail completed Crop Management pages to your MDA NMI staff contact </t>
  </si>
  <si>
    <r>
      <t xml:space="preserve">Account for all sources and credits. Values automatically transfer from Normal Farm Practice down into the Comparison Practice. </t>
    </r>
    <r>
      <rPr>
        <b/>
        <i/>
        <sz val="10"/>
        <color indexed="10"/>
        <rFont val="Calibri"/>
        <family val="2"/>
        <scheme val="minor"/>
      </rPr>
      <t xml:space="preserve">You only need to manually change the nitrogen treatments under Comparison Practice that are different from above. </t>
    </r>
    <r>
      <rPr>
        <i/>
        <sz val="10"/>
        <rFont val="Calibri"/>
        <family val="2"/>
        <scheme val="minor"/>
      </rPr>
      <t>Actual Nutrients amounts will have to be manually calculated.</t>
    </r>
  </si>
  <si>
    <t>Page 2a</t>
  </si>
  <si>
    <t>Comparison 2:</t>
  </si>
  <si>
    <t>Comparison 3:</t>
  </si>
  <si>
    <t xml:space="preserve">NMI Crop Management Information Form--page 2a--Due June 30   </t>
  </si>
  <si>
    <t>Treatment</t>
  </si>
  <si>
    <t>Specific Treatment</t>
  </si>
  <si>
    <t>Unique</t>
  </si>
  <si>
    <t>Filtered</t>
  </si>
  <si>
    <t>Comp. 1</t>
  </si>
  <si>
    <t>Comp. 2</t>
  </si>
  <si>
    <t>Comp. 3</t>
  </si>
  <si>
    <t>Yield to average</t>
  </si>
  <si>
    <t>NMI ID</t>
  </si>
  <si>
    <t>Year</t>
  </si>
  <si>
    <t>Noteable explanitory information not already gathered</t>
  </si>
  <si>
    <t>Trial</t>
  </si>
  <si>
    <t>Strip_Num</t>
  </si>
  <si>
    <t>Product</t>
  </si>
  <si>
    <t>Preplant_N</t>
  </si>
  <si>
    <t>Nsource__1</t>
  </si>
  <si>
    <t>N_at_Plant</t>
  </si>
  <si>
    <t>Nsource__2</t>
  </si>
  <si>
    <t>Starter_N</t>
  </si>
  <si>
    <t>Nsource__3</t>
  </si>
  <si>
    <t>Sidedress_</t>
  </si>
  <si>
    <t>Nsource__4</t>
  </si>
  <si>
    <t>Fall_N/Other</t>
  </si>
  <si>
    <t>Nsource__5</t>
  </si>
  <si>
    <t>Yield</t>
  </si>
  <si>
    <t>Poor Yield due to Environmental Conditions</t>
  </si>
  <si>
    <t>Previous_C</t>
  </si>
  <si>
    <t>SurfText</t>
  </si>
  <si>
    <t>Soil Test Date</t>
  </si>
  <si>
    <t>OM%</t>
  </si>
  <si>
    <t>P Bray (ppm)</t>
  </si>
  <si>
    <t>Olsen (ppm)</t>
  </si>
  <si>
    <t>Potassium (ppm)</t>
  </si>
  <si>
    <t>Sulfur (ppm)</t>
  </si>
  <si>
    <t>Zinc (ppm)</t>
  </si>
  <si>
    <t>CEC (meq/100g)</t>
  </si>
  <si>
    <t>Plant Population (plants/ac)</t>
  </si>
  <si>
    <t>Row Width (in)</t>
  </si>
  <si>
    <t>Hybrid/Variety</t>
  </si>
  <si>
    <t>Alfalfa History</t>
  </si>
  <si>
    <t>Irrigation Status</t>
  </si>
  <si>
    <t>Manure History</t>
  </si>
  <si>
    <t>-</t>
  </si>
  <si>
    <t>Normal Treatment Comments</t>
  </si>
  <si>
    <t>Comparison 1 Comments</t>
  </si>
  <si>
    <t>Comparison being made with</t>
  </si>
  <si>
    <t>E.g., "Urea (46-0-0)", "Cover Crop", "Sidedress" etc.</t>
  </si>
  <si>
    <t>Treatment Long</t>
  </si>
  <si>
    <t>Just Treatment</t>
  </si>
  <si>
    <t>Range</t>
  </si>
  <si>
    <t>Normal_Timing</t>
  </si>
  <si>
    <t>Comparison1_Timing</t>
  </si>
  <si>
    <t>Comparison2_Timing</t>
  </si>
  <si>
    <t>Comparison3_Timing</t>
  </si>
  <si>
    <t>Enter manually if needed</t>
  </si>
  <si>
    <t>Enter manually if a value was included</t>
  </si>
  <si>
    <r>
      <rPr>
        <b/>
        <sz val="16"/>
        <rFont val="Calibri"/>
        <family val="2"/>
        <scheme val="minor"/>
      </rPr>
      <t xml:space="preserve">Crop Management Information Form--page 1
</t>
    </r>
    <r>
      <rPr>
        <b/>
        <sz val="14"/>
        <rFont val="Calibri"/>
        <family val="2"/>
        <scheme val="minor"/>
      </rPr>
      <t>Due June 30</t>
    </r>
  </si>
  <si>
    <t>ANOVA</t>
  </si>
  <si>
    <t>Error</t>
  </si>
  <si>
    <t>Total</t>
  </si>
  <si>
    <t>Source</t>
  </si>
  <si>
    <t>Sum of Squares (SS)</t>
  </si>
  <si>
    <t>df</t>
  </si>
  <si>
    <t>Mean Squares (MS)</t>
  </si>
  <si>
    <t>F</t>
  </si>
  <si>
    <t>Overall Mean</t>
  </si>
  <si>
    <t>Replicate Counts</t>
  </si>
  <si>
    <t>p</t>
  </si>
  <si>
    <t>Comparison</t>
  </si>
  <si>
    <t>vs</t>
  </si>
  <si>
    <t>Treatment yield - treatment mean</t>
  </si>
  <si>
    <t>Condensed Comparison Title</t>
  </si>
  <si>
    <t>Statistical Statement</t>
  </si>
  <si>
    <t>Bonferroni Corrected p, if more than 2 treatments at alpha = 0.1</t>
  </si>
  <si>
    <t>Use this for data extraction. Only select rows associated with the trial.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</si>
</sst>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00000000"/>
    <numFmt numFmtId="166" formatCode="0.000"/>
  </numFmts>
  <fonts count="62" x14ac:knownFonts="1"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sz val="10"/>
      <name val="Times New Roman"/>
      <family val="1"/>
    </font>
    <font>
      <sz val="14"/>
      <name val="Times New Roman"/>
      <family val="1"/>
    </font>
    <font>
      <sz val="8"/>
      <name val="Times New Roman"/>
      <family val="1"/>
    </font>
    <font>
      <i/>
      <sz val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0"/>
      <name val="Times New Roman"/>
      <family val="1"/>
    </font>
    <font>
      <sz val="12"/>
      <name val="Calibri"/>
      <family val="2"/>
      <scheme val="minor"/>
    </font>
    <font>
      <sz val="16"/>
      <name val="Calibri"/>
      <family val="2"/>
      <scheme val="minor"/>
    </font>
    <font>
      <u/>
      <sz val="12"/>
      <color indexed="12"/>
      <name val="Calibri"/>
      <family val="2"/>
      <scheme val="minor"/>
    </font>
    <font>
      <b/>
      <sz val="12"/>
      <name val="Calibri"/>
      <family val="2"/>
      <scheme val="minor"/>
    </font>
    <font>
      <sz val="9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i/>
      <sz val="9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7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0"/>
      <color indexed="10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i/>
      <sz val="12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i/>
      <sz val="16"/>
      <color theme="0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0"/>
      <color rgb="FF0070C0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6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Arial"/>
      <family val="2"/>
    </font>
    <font>
      <b/>
      <sz val="8"/>
      <color rgb="FFFF0000"/>
      <name val="Arial"/>
      <family val="2"/>
    </font>
    <font>
      <sz val="8"/>
      <color theme="0"/>
      <name val="Calibri"/>
      <family val="2"/>
      <scheme val="minor"/>
    </font>
    <font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3865"/>
        <bgColor indexed="64"/>
      </patternFill>
    </fill>
    <fill>
      <patternFill patternType="solid">
        <fgColor rgb="FFF5E1A4"/>
        <bgColor indexed="64"/>
      </patternFill>
    </fill>
    <fill>
      <patternFill patternType="solid">
        <fgColor rgb="FFA4BCC2"/>
        <bgColor indexed="64"/>
      </patternFill>
    </fill>
    <fill>
      <patternFill patternType="solid">
        <fgColor rgb="FFD9D9D6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256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0" fillId="0" borderId="0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5" fillId="0" borderId="0" xfId="0" applyFont="1" applyAlignment="1">
      <alignment horizontal="left"/>
    </xf>
    <xf numFmtId="0" fontId="5" fillId="0" borderId="0" xfId="1" applyFont="1" applyAlignment="1" applyProtection="1">
      <alignment horizontal="left"/>
    </xf>
    <xf numFmtId="0" fontId="3" fillId="0" borderId="0" xfId="0" applyFont="1"/>
    <xf numFmtId="0" fontId="0" fillId="3" borderId="0" xfId="0" applyFill="1"/>
    <xf numFmtId="0" fontId="6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49" fontId="0" fillId="0" borderId="0" xfId="0" applyNumberFormat="1" applyFont="1" applyFill="1" applyBorder="1" applyAlignment="1">
      <alignment horizontal="right"/>
    </xf>
    <xf numFmtId="0" fontId="8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8" fillId="6" borderId="0" xfId="0" applyFont="1" applyFill="1" applyAlignment="1">
      <alignment vertical="center"/>
    </xf>
    <xf numFmtId="49" fontId="8" fillId="6" borderId="0" xfId="0" applyNumberFormat="1" applyFont="1" applyFill="1" applyAlignment="1">
      <alignment vertical="center"/>
    </xf>
    <xf numFmtId="49" fontId="8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4" borderId="0" xfId="0" applyFont="1" applyFill="1" applyBorder="1" applyAlignment="1">
      <alignment vertical="center"/>
    </xf>
    <xf numFmtId="49" fontId="10" fillId="4" borderId="0" xfId="0" applyNumberFormat="1" applyFont="1" applyFill="1" applyBorder="1" applyAlignment="1">
      <alignment vertical="center"/>
    </xf>
    <xf numFmtId="0" fontId="10" fillId="4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10" fillId="5" borderId="0" xfId="0" applyFont="1" applyFill="1" applyAlignment="1">
      <alignment vertical="center"/>
    </xf>
    <xf numFmtId="0" fontId="8" fillId="5" borderId="0" xfId="0" applyFont="1" applyFill="1" applyAlignment="1">
      <alignment vertical="center"/>
    </xf>
    <xf numFmtId="0" fontId="8" fillId="0" borderId="1" xfId="0" applyFont="1" applyBorder="1" applyAlignment="1">
      <alignment vertical="center"/>
    </xf>
    <xf numFmtId="49" fontId="3" fillId="0" borderId="0" xfId="0" applyNumberFormat="1" applyFont="1" applyFill="1" applyBorder="1" applyAlignment="1">
      <alignment horizontal="right"/>
    </xf>
    <xf numFmtId="49" fontId="3" fillId="0" borderId="0" xfId="0" applyNumberFormat="1" applyFont="1" applyBorder="1" applyAlignment="1">
      <alignment horizontal="right"/>
    </xf>
    <xf numFmtId="49" fontId="0" fillId="0" borderId="0" xfId="0" applyNumberFormat="1" applyBorder="1" applyAlignment="1">
      <alignment horizontal="right"/>
    </xf>
    <xf numFmtId="49" fontId="0" fillId="0" borderId="0" xfId="0" applyNumberFormat="1" applyFont="1" applyBorder="1" applyAlignment="1">
      <alignment horizontal="right"/>
    </xf>
    <xf numFmtId="49" fontId="0" fillId="0" borderId="0" xfId="0" applyNumberFormat="1" applyFill="1" applyBorder="1" applyAlignment="1">
      <alignment horizontal="right"/>
    </xf>
    <xf numFmtId="0" fontId="10" fillId="6" borderId="0" xfId="0" applyFont="1" applyFill="1" applyBorder="1" applyAlignment="1">
      <alignment vertical="center"/>
    </xf>
    <xf numFmtId="0" fontId="8" fillId="6" borderId="0" xfId="0" applyFont="1" applyFill="1" applyBorder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3" fillId="3" borderId="0" xfId="0" applyFont="1" applyFill="1"/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14" fillId="0" borderId="0" xfId="0" applyFont="1" applyAlignment="1">
      <alignment vertical="center"/>
    </xf>
    <xf numFmtId="0" fontId="15" fillId="0" borderId="0" xfId="0" applyFont="1"/>
    <xf numFmtId="0" fontId="16" fillId="0" borderId="0" xfId="0" applyFont="1"/>
    <xf numFmtId="0" fontId="7" fillId="0" borderId="0" xfId="0" applyFont="1"/>
    <xf numFmtId="0" fontId="17" fillId="0" borderId="0" xfId="1" applyFont="1" applyAlignment="1" applyProtection="1"/>
    <xf numFmtId="0" fontId="15" fillId="0" borderId="0" xfId="0" applyFont="1" applyFill="1" applyBorder="1"/>
    <xf numFmtId="0" fontId="18" fillId="0" borderId="0" xfId="0" applyFont="1"/>
    <xf numFmtId="0" fontId="19" fillId="0" borderId="0" xfId="0" applyFont="1" applyAlignment="1">
      <alignment vertical="center" wrapText="1"/>
    </xf>
    <xf numFmtId="0" fontId="21" fillId="0" borderId="0" xfId="0" applyFont="1"/>
    <xf numFmtId="0" fontId="26" fillId="0" borderId="1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164" fontId="21" fillId="0" borderId="1" xfId="0" applyNumberFormat="1" applyFont="1" applyBorder="1" applyAlignment="1" applyProtection="1">
      <alignment horizontal="center" vertical="center"/>
      <protection locked="0"/>
    </xf>
    <xf numFmtId="0" fontId="26" fillId="0" borderId="1" xfId="0" applyFont="1" applyBorder="1" applyAlignment="1" applyProtection="1">
      <alignment horizontal="center"/>
      <protection locked="0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164" fontId="21" fillId="0" borderId="1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>
      <alignment horizontal="right"/>
    </xf>
    <xf numFmtId="0" fontId="23" fillId="7" borderId="1" xfId="0" applyFont="1" applyFill="1" applyBorder="1" applyAlignment="1">
      <alignment vertical="center"/>
    </xf>
    <xf numFmtId="0" fontId="20" fillId="7" borderId="1" xfId="0" applyFont="1" applyFill="1" applyBorder="1" applyAlignment="1">
      <alignment vertical="center"/>
    </xf>
    <xf numFmtId="0" fontId="29" fillId="7" borderId="0" xfId="0" applyFont="1" applyFill="1"/>
    <xf numFmtId="0" fontId="26" fillId="0" borderId="1" xfId="0" applyFont="1" applyFill="1" applyBorder="1" applyAlignment="1" applyProtection="1">
      <alignment horizontal="center" vertical="center" wrapText="1"/>
      <protection locked="0"/>
    </xf>
    <xf numFmtId="49" fontId="25" fillId="0" borderId="1" xfId="0" applyNumberFormat="1" applyFont="1" applyBorder="1" applyAlignment="1" applyProtection="1">
      <alignment horizontal="center" vertical="center"/>
      <protection locked="0"/>
    </xf>
    <xf numFmtId="0" fontId="20" fillId="7" borderId="1" xfId="0" applyFont="1" applyFill="1" applyBorder="1" applyAlignment="1">
      <alignment horizontal="center" vertical="center"/>
    </xf>
    <xf numFmtId="0" fontId="48" fillId="7" borderId="1" xfId="0" applyFont="1" applyFill="1" applyBorder="1" applyAlignment="1" applyProtection="1">
      <alignment horizontal="right" vertical="center" wrapText="1"/>
    </xf>
    <xf numFmtId="0" fontId="29" fillId="7" borderId="1" xfId="0" applyFont="1" applyFill="1" applyBorder="1" applyAlignment="1">
      <alignment vertical="center"/>
    </xf>
    <xf numFmtId="0" fontId="30" fillId="7" borderId="1" xfId="0" applyFont="1" applyFill="1" applyBorder="1" applyAlignment="1">
      <alignment horizontal="center" vertical="center"/>
    </xf>
    <xf numFmtId="0" fontId="21" fillId="0" borderId="1" xfId="0" applyFont="1" applyBorder="1" applyAlignment="1" applyProtection="1">
      <alignment horizontal="center" vertical="center" wrapText="1"/>
      <protection locked="0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53" fillId="0" borderId="1" xfId="1" applyFont="1" applyBorder="1" applyAlignment="1" applyProtection="1">
      <alignment horizontal="center" vertical="center"/>
      <protection locked="0"/>
    </xf>
    <xf numFmtId="0" fontId="21" fillId="2" borderId="1" xfId="0" applyFont="1" applyFill="1" applyBorder="1" applyAlignment="1" applyProtection="1">
      <alignment vertical="center" wrapText="1"/>
      <protection locked="0"/>
    </xf>
    <xf numFmtId="0" fontId="30" fillId="7" borderId="1" xfId="0" applyFont="1" applyFill="1" applyBorder="1" applyAlignment="1">
      <alignment vertical="center"/>
    </xf>
    <xf numFmtId="14" fontId="21" fillId="0" borderId="1" xfId="0" applyNumberFormat="1" applyFont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 applyProtection="1">
      <alignment horizontal="center" vertical="center" wrapText="1"/>
      <protection locked="0"/>
    </xf>
    <xf numFmtId="0" fontId="26" fillId="10" borderId="1" xfId="0" applyFont="1" applyFill="1" applyBorder="1" applyAlignment="1">
      <alignment horizontal="right" vertical="center" wrapText="1"/>
    </xf>
    <xf numFmtId="0" fontId="26" fillId="10" borderId="1" xfId="0" applyFont="1" applyFill="1" applyBorder="1" applyAlignment="1">
      <alignment horizontal="right" vertical="center"/>
    </xf>
    <xf numFmtId="0" fontId="24" fillId="10" borderId="1" xfId="0" applyFont="1" applyFill="1" applyBorder="1" applyAlignment="1">
      <alignment horizontal="right" vertical="center"/>
    </xf>
    <xf numFmtId="0" fontId="57" fillId="10" borderId="1" xfId="0" applyFont="1" applyFill="1" applyBorder="1" applyAlignment="1">
      <alignment horizontal="right" vertical="center"/>
    </xf>
    <xf numFmtId="0" fontId="26" fillId="10" borderId="1" xfId="0" applyFont="1" applyFill="1" applyBorder="1" applyAlignment="1" applyProtection="1">
      <alignment horizontal="right" vertical="center" wrapText="1"/>
      <protection locked="0"/>
    </xf>
    <xf numFmtId="0" fontId="26" fillId="10" borderId="1" xfId="0" applyFont="1" applyFill="1" applyBorder="1" applyAlignment="1" applyProtection="1">
      <alignment horizontal="right" vertical="center"/>
      <protection locked="0"/>
    </xf>
    <xf numFmtId="0" fontId="31" fillId="10" borderId="1" xfId="0" applyFont="1" applyFill="1" applyBorder="1" applyAlignment="1">
      <alignment horizontal="center" vertical="center"/>
    </xf>
    <xf numFmtId="0" fontId="25" fillId="10" borderId="1" xfId="0" applyFont="1" applyFill="1" applyBorder="1" applyAlignment="1">
      <alignment vertical="center"/>
    </xf>
    <xf numFmtId="0" fontId="30" fillId="7" borderId="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vertical="center"/>
    </xf>
    <xf numFmtId="0" fontId="37" fillId="0" borderId="0" xfId="0" applyFont="1" applyBorder="1" applyAlignment="1">
      <alignment horizontal="right" vertical="center"/>
    </xf>
    <xf numFmtId="0" fontId="25" fillId="0" borderId="1" xfId="0" applyFont="1" applyBorder="1" applyAlignment="1" applyProtection="1">
      <alignment horizontal="center" vertical="center"/>
      <protection locked="0"/>
    </xf>
    <xf numFmtId="0" fontId="49" fillId="10" borderId="1" xfId="0" applyFont="1" applyFill="1" applyBorder="1" applyAlignment="1">
      <alignment horizontal="centerContinuous" vertical="center" wrapText="1"/>
    </xf>
    <xf numFmtId="0" fontId="26" fillId="10" borderId="1" xfId="0" applyFont="1" applyFill="1" applyBorder="1" applyAlignment="1">
      <alignment horizontal="centerContinuous" vertical="center" wrapText="1"/>
    </xf>
    <xf numFmtId="0" fontId="52" fillId="10" borderId="1" xfId="1" applyFont="1" applyFill="1" applyBorder="1" applyAlignment="1" applyProtection="1">
      <alignment horizontal="centerContinuous" vertical="center"/>
    </xf>
    <xf numFmtId="0" fontId="46" fillId="7" borderId="1" xfId="0" applyFont="1" applyFill="1" applyBorder="1" applyAlignment="1">
      <alignment horizontal="centerContinuous" vertical="center" wrapText="1"/>
    </xf>
    <xf numFmtId="0" fontId="30" fillId="7" borderId="1" xfId="0" applyFont="1" applyFill="1" applyBorder="1" applyAlignment="1">
      <alignment horizontal="centerContinuous" vertical="center"/>
    </xf>
    <xf numFmtId="0" fontId="25" fillId="10" borderId="6" xfId="0" applyFont="1" applyFill="1" applyBorder="1" applyAlignment="1">
      <alignment horizontal="centerContinuous" vertical="center" wrapText="1"/>
    </xf>
    <xf numFmtId="0" fontId="25" fillId="10" borderId="7" xfId="0" applyFont="1" applyFill="1" applyBorder="1" applyAlignment="1">
      <alignment horizontal="centerContinuous" vertical="center" wrapText="1"/>
    </xf>
    <xf numFmtId="0" fontId="25" fillId="10" borderId="8" xfId="0" applyFont="1" applyFill="1" applyBorder="1" applyAlignment="1">
      <alignment horizontal="centerContinuous" vertical="center" wrapText="1"/>
    </xf>
    <xf numFmtId="0" fontId="25" fillId="10" borderId="9" xfId="0" applyFont="1" applyFill="1" applyBorder="1" applyAlignment="1">
      <alignment horizontal="centerContinuous" vertical="center" wrapText="1"/>
    </xf>
    <xf numFmtId="0" fontId="25" fillId="10" borderId="10" xfId="0" applyFont="1" applyFill="1" applyBorder="1" applyAlignment="1">
      <alignment horizontal="centerContinuous" vertical="center" wrapText="1"/>
    </xf>
    <xf numFmtId="0" fontId="25" fillId="10" borderId="11" xfId="0" applyFont="1" applyFill="1" applyBorder="1" applyAlignment="1">
      <alignment horizontal="centerContinuous" vertical="center" wrapText="1"/>
    </xf>
    <xf numFmtId="0" fontId="21" fillId="0" borderId="1" xfId="0" applyFont="1" applyBorder="1" applyAlignment="1" applyProtection="1">
      <alignment vertical="center"/>
      <protection locked="0"/>
    </xf>
    <xf numFmtId="0" fontId="30" fillId="7" borderId="1" xfId="0" applyFont="1" applyFill="1" applyBorder="1" applyAlignment="1">
      <alignment horizontal="centerContinuous" vertical="center" wrapText="1"/>
    </xf>
    <xf numFmtId="0" fontId="20" fillId="7" borderId="4" xfId="0" applyFont="1" applyFill="1" applyBorder="1" applyAlignment="1">
      <alignment horizontal="centerContinuous" vertical="center" wrapText="1"/>
    </xf>
    <xf numFmtId="0" fontId="20" fillId="7" borderId="5" xfId="0" applyFont="1" applyFill="1" applyBorder="1" applyAlignment="1">
      <alignment horizontal="centerContinuous" vertical="center" wrapText="1"/>
    </xf>
    <xf numFmtId="0" fontId="56" fillId="7" borderId="1" xfId="0" applyFont="1" applyFill="1" applyBorder="1" applyAlignment="1">
      <alignment horizontal="centerContinuous" vertical="center" wrapText="1"/>
    </xf>
    <xf numFmtId="0" fontId="26" fillId="8" borderId="6" xfId="0" applyFont="1" applyFill="1" applyBorder="1" applyAlignment="1">
      <alignment horizontal="centerContinuous" vertical="center" wrapText="1"/>
    </xf>
    <xf numFmtId="0" fontId="26" fillId="8" borderId="7" xfId="0" applyFont="1" applyFill="1" applyBorder="1" applyAlignment="1">
      <alignment horizontal="centerContinuous" vertical="center" wrapText="1"/>
    </xf>
    <xf numFmtId="0" fontId="26" fillId="8" borderId="8" xfId="0" applyFont="1" applyFill="1" applyBorder="1" applyAlignment="1">
      <alignment horizontal="centerContinuous" vertical="center" wrapText="1"/>
    </xf>
    <xf numFmtId="0" fontId="26" fillId="8" borderId="9" xfId="0" applyFont="1" applyFill="1" applyBorder="1" applyAlignment="1">
      <alignment horizontal="centerContinuous" vertical="center" wrapText="1"/>
    </xf>
    <xf numFmtId="0" fontId="26" fillId="8" borderId="10" xfId="0" applyFont="1" applyFill="1" applyBorder="1" applyAlignment="1">
      <alignment horizontal="centerContinuous" vertical="center" wrapText="1"/>
    </xf>
    <xf numFmtId="0" fontId="26" fillId="8" borderId="11" xfId="0" applyFont="1" applyFill="1" applyBorder="1" applyAlignment="1">
      <alignment horizontal="centerContinuous" vertical="center" wrapText="1"/>
    </xf>
    <xf numFmtId="0" fontId="11" fillId="0" borderId="0" xfId="0" applyFont="1" applyBorder="1" applyAlignment="1">
      <alignment vertical="center" wrapText="1"/>
    </xf>
    <xf numFmtId="0" fontId="37" fillId="0" borderId="0" xfId="0" applyFont="1" applyBorder="1" applyAlignment="1">
      <alignment vertical="center"/>
    </xf>
    <xf numFmtId="0" fontId="45" fillId="7" borderId="2" xfId="0" applyFont="1" applyFill="1" applyBorder="1" applyAlignment="1">
      <alignment horizontal="center" vertical="center"/>
    </xf>
    <xf numFmtId="0" fontId="45" fillId="7" borderId="3" xfId="0" applyFont="1" applyFill="1" applyBorder="1" applyAlignment="1">
      <alignment horizontal="center" vertical="center"/>
    </xf>
    <xf numFmtId="0" fontId="27" fillId="7" borderId="1" xfId="0" applyFont="1" applyFill="1" applyBorder="1" applyAlignment="1">
      <alignment horizontal="centerContinuous" vertical="center" wrapText="1"/>
    </xf>
    <xf numFmtId="0" fontId="23" fillId="7" borderId="1" xfId="0" applyFont="1" applyFill="1" applyBorder="1" applyAlignment="1">
      <alignment horizontal="centerContinuous" vertical="center" wrapText="1"/>
    </xf>
    <xf numFmtId="0" fontId="29" fillId="7" borderId="0" xfId="0" applyFont="1" applyFill="1" applyAlignment="1">
      <alignment vertical="center"/>
    </xf>
    <xf numFmtId="0" fontId="37" fillId="0" borderId="1" xfId="0" applyFont="1" applyFill="1" applyBorder="1" applyAlignment="1">
      <alignment horizontal="centerContinuous" vertical="center" wrapText="1"/>
    </xf>
    <xf numFmtId="0" fontId="40" fillId="10" borderId="1" xfId="0" applyFont="1" applyFill="1" applyBorder="1" applyAlignment="1">
      <alignment horizontal="centerContinuous" vertical="center"/>
    </xf>
    <xf numFmtId="0" fontId="35" fillId="10" borderId="12" xfId="0" applyFont="1" applyFill="1" applyBorder="1" applyAlignment="1">
      <alignment vertical="center"/>
    </xf>
    <xf numFmtId="0" fontId="18" fillId="0" borderId="5" xfId="0" applyFont="1" applyFill="1" applyBorder="1" applyAlignment="1" applyProtection="1">
      <alignment horizontal="centerContinuous" vertical="center"/>
      <protection locked="0"/>
    </xf>
    <xf numFmtId="0" fontId="44" fillId="10" borderId="1" xfId="0" applyFont="1" applyFill="1" applyBorder="1" applyAlignment="1">
      <alignment horizontal="centerContinuous" vertical="center" wrapText="1"/>
    </xf>
    <xf numFmtId="0" fontId="36" fillId="10" borderId="1" xfId="0" applyFont="1" applyFill="1" applyBorder="1" applyAlignment="1">
      <alignment horizontal="centerContinuous" vertical="center" wrapText="1"/>
    </xf>
    <xf numFmtId="0" fontId="35" fillId="10" borderId="1" xfId="0" applyFont="1" applyFill="1" applyBorder="1" applyAlignment="1">
      <alignment horizontal="centerContinuous" vertical="center" wrapText="1"/>
    </xf>
    <xf numFmtId="0" fontId="42" fillId="7" borderId="1" xfId="0" applyFont="1" applyFill="1" applyBorder="1" applyAlignment="1">
      <alignment horizontal="centerContinuous" vertical="center"/>
    </xf>
    <xf numFmtId="0" fontId="58" fillId="0" borderId="0" xfId="0" applyFont="1"/>
    <xf numFmtId="49" fontId="25" fillId="0" borderId="1" xfId="0" applyNumberFormat="1" applyFont="1" applyBorder="1" applyAlignment="1" applyProtection="1">
      <alignment horizontal="left" vertical="center"/>
      <protection locked="0"/>
    </xf>
    <xf numFmtId="0" fontId="25" fillId="0" borderId="1" xfId="0" applyNumberFormat="1" applyFont="1" applyBorder="1" applyAlignment="1" applyProtection="1">
      <alignment horizontal="left" vertical="center"/>
      <protection locked="0"/>
    </xf>
    <xf numFmtId="0" fontId="35" fillId="10" borderId="5" xfId="0" applyFont="1" applyFill="1" applyBorder="1" applyAlignment="1">
      <alignment horizontal="right" vertical="center"/>
    </xf>
    <xf numFmtId="0" fontId="42" fillId="7" borderId="4" xfId="0" applyFont="1" applyFill="1" applyBorder="1" applyAlignment="1">
      <alignment horizontal="centerContinuous" vertical="center"/>
    </xf>
    <xf numFmtId="0" fontId="0" fillId="3" borderId="0" xfId="0" applyFill="1" applyBorder="1"/>
    <xf numFmtId="0" fontId="59" fillId="0" borderId="0" xfId="0" applyFont="1" applyAlignment="1">
      <alignment horizontal="left"/>
    </xf>
    <xf numFmtId="0" fontId="31" fillId="10" borderId="1" xfId="0" applyFont="1" applyFill="1" applyBorder="1" applyAlignment="1">
      <alignment horizontal="center" vertical="center" wrapText="1"/>
    </xf>
    <xf numFmtId="0" fontId="35" fillId="10" borderId="4" xfId="0" applyFont="1" applyFill="1" applyBorder="1" applyAlignment="1">
      <alignment horizontal="right" vertical="center"/>
    </xf>
    <xf numFmtId="0" fontId="35" fillId="10" borderId="12" xfId="0" applyFont="1" applyFill="1" applyBorder="1" applyAlignment="1">
      <alignment horizontal="right" vertical="center"/>
    </xf>
    <xf numFmtId="0" fontId="28" fillId="7" borderId="4" xfId="0" applyFont="1" applyFill="1" applyBorder="1" applyAlignment="1">
      <alignment horizontal="right" vertical="center"/>
    </xf>
    <xf numFmtId="0" fontId="28" fillId="7" borderId="12" xfId="0" applyFont="1" applyFill="1" applyBorder="1" applyAlignment="1">
      <alignment horizontal="right" vertical="center"/>
    </xf>
    <xf numFmtId="0" fontId="28" fillId="7" borderId="5" xfId="0" applyFont="1" applyFill="1" applyBorder="1" applyAlignment="1">
      <alignment horizontal="right" vertical="center"/>
    </xf>
    <xf numFmtId="0" fontId="20" fillId="7" borderId="1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60" fillId="7" borderId="1" xfId="0" applyFont="1" applyFill="1" applyBorder="1" applyAlignment="1">
      <alignment horizontal="centerContinuous" vertical="center" wrapText="1"/>
    </xf>
    <xf numFmtId="0" fontId="40" fillId="0" borderId="1" xfId="0" applyFont="1" applyFill="1" applyBorder="1" applyAlignment="1">
      <alignment horizontal="left" vertical="center"/>
    </xf>
    <xf numFmtId="0" fontId="40" fillId="0" borderId="1" xfId="0" applyFont="1" applyFill="1" applyBorder="1" applyAlignment="1">
      <alignment horizontal="centerContinuous" vertical="center"/>
    </xf>
    <xf numFmtId="0" fontId="33" fillId="7" borderId="4" xfId="0" applyFont="1" applyFill="1" applyBorder="1" applyAlignment="1" applyProtection="1">
      <alignment horizontal="right" vertical="center"/>
      <protection locked="0"/>
    </xf>
    <xf numFmtId="0" fontId="18" fillId="0" borderId="4" xfId="0" applyFont="1" applyFill="1" applyBorder="1" applyAlignment="1" applyProtection="1">
      <alignment horizontal="centerContinuous" vertical="center"/>
    </xf>
    <xf numFmtId="164" fontId="25" fillId="0" borderId="1" xfId="0" applyNumberFormat="1" applyFont="1" applyBorder="1" applyAlignment="1" applyProtection="1">
      <alignment horizontal="center" vertical="center"/>
      <protection locked="0"/>
    </xf>
    <xf numFmtId="49" fontId="25" fillId="0" borderId="1" xfId="0" applyNumberFormat="1" applyFont="1" applyBorder="1" applyAlignment="1" applyProtection="1">
      <alignment horizontal="center" vertical="center" wrapText="1"/>
      <protection locked="0"/>
    </xf>
    <xf numFmtId="49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25" fillId="0" borderId="1" xfId="0" applyNumberFormat="1" applyFont="1" applyBorder="1" applyAlignment="1" applyProtection="1">
      <alignment horizontal="left" vertical="center"/>
      <protection locked="0"/>
    </xf>
    <xf numFmtId="164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Fill="1" applyBorder="1" applyAlignment="1">
      <alignment horizontal="center" vertical="center"/>
    </xf>
    <xf numFmtId="0" fontId="29" fillId="7" borderId="1" xfId="0" applyFont="1" applyFill="1" applyBorder="1" applyAlignment="1">
      <alignment horizontal="centerContinuous" vertical="center" wrapText="1"/>
    </xf>
    <xf numFmtId="0" fontId="28" fillId="7" borderId="1" xfId="0" applyFont="1" applyFill="1" applyBorder="1" applyAlignment="1">
      <alignment vertical="center" wrapText="1"/>
    </xf>
    <xf numFmtId="0" fontId="27" fillId="7" borderId="1" xfId="0" applyFont="1" applyFill="1" applyBorder="1" applyAlignment="1">
      <alignment vertical="center" wrapText="1"/>
    </xf>
    <xf numFmtId="0" fontId="27" fillId="7" borderId="13" xfId="0" applyFont="1" applyFill="1" applyBorder="1" applyAlignment="1">
      <alignment vertical="center" wrapText="1"/>
    </xf>
    <xf numFmtId="0" fontId="25" fillId="10" borderId="1" xfId="0" applyFont="1" applyFill="1" applyBorder="1" applyAlignment="1">
      <alignment horizontal="centerContinuous" vertical="center" wrapText="1"/>
    </xf>
    <xf numFmtId="0" fontId="33" fillId="10" borderId="1" xfId="0" applyFont="1" applyFill="1" applyBorder="1" applyAlignment="1">
      <alignment horizontal="centerContinuous" vertical="center" wrapText="1"/>
    </xf>
    <xf numFmtId="1" fontId="30" fillId="7" borderId="4" xfId="0" applyNumberFormat="1" applyFont="1" applyFill="1" applyBorder="1" applyAlignment="1" applyProtection="1">
      <alignment horizontal="center" vertical="center" wrapText="1"/>
    </xf>
    <xf numFmtId="164" fontId="29" fillId="7" borderId="1" xfId="0" applyNumberFormat="1" applyFont="1" applyFill="1" applyBorder="1" applyAlignment="1" applyProtection="1">
      <alignment horizontal="center" vertical="center"/>
    </xf>
    <xf numFmtId="1" fontId="0" fillId="0" borderId="0" xfId="0" applyNumberFormat="1" applyBorder="1"/>
    <xf numFmtId="0" fontId="8" fillId="10" borderId="0" xfId="0" applyFont="1" applyFill="1" applyAlignment="1">
      <alignment vertical="center"/>
    </xf>
    <xf numFmtId="0" fontId="33" fillId="11" borderId="1" xfId="0" applyFont="1" applyFill="1" applyBorder="1" applyAlignment="1" applyProtection="1">
      <alignment vertical="center"/>
      <protection locked="0"/>
    </xf>
    <xf numFmtId="1" fontId="26" fillId="10" borderId="1" xfId="0" applyNumberFormat="1" applyFont="1" applyFill="1" applyBorder="1" applyAlignment="1" applyProtection="1">
      <alignment horizontal="center" vertical="center" wrapText="1"/>
    </xf>
    <xf numFmtId="0" fontId="26" fillId="9" borderId="1" xfId="0" applyFont="1" applyFill="1" applyBorder="1" applyAlignment="1" applyProtection="1">
      <alignment horizontal="center" vertical="center" wrapText="1"/>
    </xf>
    <xf numFmtId="1" fontId="26" fillId="9" borderId="1" xfId="0" applyNumberFormat="1" applyFont="1" applyFill="1" applyBorder="1" applyAlignment="1" applyProtection="1">
      <alignment horizontal="center" vertical="center" wrapText="1"/>
    </xf>
    <xf numFmtId="0" fontId="26" fillId="10" borderId="1" xfId="0" applyFont="1" applyFill="1" applyBorder="1" applyAlignment="1" applyProtection="1">
      <alignment horizontal="center" vertical="center" wrapText="1"/>
      <protection locked="0"/>
    </xf>
    <xf numFmtId="0" fontId="26" fillId="10" borderId="1" xfId="0" applyFont="1" applyFill="1" applyBorder="1" applyAlignment="1" applyProtection="1">
      <alignment horizontal="center" vertical="center" wrapText="1"/>
    </xf>
    <xf numFmtId="0" fontId="30" fillId="7" borderId="4" xfId="0" applyFont="1" applyFill="1" applyBorder="1" applyAlignment="1" applyProtection="1">
      <alignment horizontal="center" vertical="center" wrapText="1"/>
    </xf>
    <xf numFmtId="0" fontId="0" fillId="11" borderId="0" xfId="0" applyFill="1"/>
    <xf numFmtId="0" fontId="21" fillId="10" borderId="4" xfId="0" applyFont="1" applyFill="1" applyBorder="1" applyAlignment="1">
      <alignment vertical="center"/>
    </xf>
    <xf numFmtId="0" fontId="21" fillId="10" borderId="5" xfId="0" applyFont="1" applyFill="1" applyBorder="1" applyAlignment="1">
      <alignment vertical="center"/>
    </xf>
    <xf numFmtId="0" fontId="3" fillId="0" borderId="0" xfId="0" applyFont="1" applyAlignment="1">
      <alignment horizontal="left" wrapText="1"/>
    </xf>
    <xf numFmtId="0" fontId="3" fillId="0" borderId="0" xfId="0" quotePrefix="1" applyFont="1"/>
    <xf numFmtId="14" fontId="0" fillId="0" borderId="0" xfId="0" applyNumberFormat="1"/>
    <xf numFmtId="0" fontId="61" fillId="0" borderId="0" xfId="0" applyFont="1"/>
    <xf numFmtId="0" fontId="25" fillId="0" borderId="1" xfId="0" applyNumberFormat="1" applyFont="1" applyFill="1" applyBorder="1" applyAlignment="1" applyProtection="1">
      <alignment horizontal="left" vertical="center"/>
      <protection locked="0"/>
    </xf>
    <xf numFmtId="0" fontId="25" fillId="0" borderId="1" xfId="0" applyNumberFormat="1" applyFont="1" applyFill="1" applyBorder="1" applyAlignment="1" applyProtection="1">
      <alignment horizontal="center" vertical="center"/>
      <protection locked="0"/>
    </xf>
    <xf numFmtId="14" fontId="25" fillId="0" borderId="1" xfId="0" applyNumberFormat="1" applyFont="1" applyFill="1" applyBorder="1" applyAlignment="1" applyProtection="1">
      <alignment horizontal="center" vertical="center"/>
      <protection locked="0"/>
    </xf>
    <xf numFmtId="14" fontId="21" fillId="3" borderId="1" xfId="0" applyNumberFormat="1" applyFont="1" applyFill="1" applyBorder="1" applyAlignment="1" applyProtection="1">
      <alignment horizontal="center" vertical="center"/>
      <protection locked="0"/>
    </xf>
    <xf numFmtId="0" fontId="25" fillId="3" borderId="4" xfId="0" applyFont="1" applyFill="1" applyBorder="1" applyAlignment="1" applyProtection="1">
      <alignment horizontal="centerContinuous" vertical="center"/>
      <protection locked="0"/>
    </xf>
    <xf numFmtId="0" fontId="25" fillId="3" borderId="5" xfId="0" applyFont="1" applyFill="1" applyBorder="1" applyAlignment="1" applyProtection="1">
      <alignment horizontal="centerContinuous" vertical="center"/>
      <protection locked="0"/>
    </xf>
    <xf numFmtId="0" fontId="21" fillId="0" borderId="4" xfId="0" applyFont="1" applyBorder="1" applyAlignment="1" applyProtection="1">
      <alignment horizontal="centerContinuous" vertical="center"/>
      <protection locked="0"/>
    </xf>
    <xf numFmtId="0" fontId="21" fillId="0" borderId="5" xfId="0" applyFont="1" applyBorder="1" applyAlignment="1" applyProtection="1">
      <alignment horizontal="centerContinuous" vertical="center"/>
      <protection locked="0"/>
    </xf>
    <xf numFmtId="0" fontId="21" fillId="3" borderId="4" xfId="0" applyFont="1" applyFill="1" applyBorder="1" applyAlignment="1" applyProtection="1">
      <alignment horizontal="centerContinuous" vertical="center" wrapText="1"/>
      <protection locked="0"/>
    </xf>
    <xf numFmtId="0" fontId="21" fillId="3" borderId="5" xfId="0" applyFont="1" applyFill="1" applyBorder="1" applyAlignment="1" applyProtection="1">
      <alignment horizontal="centerContinuous" vertical="center" wrapText="1"/>
      <protection locked="0"/>
    </xf>
    <xf numFmtId="0" fontId="3" fillId="0" borderId="0" xfId="0" applyFont="1" applyFill="1" applyBorder="1" applyAlignment="1">
      <alignment horizontal="center"/>
    </xf>
    <xf numFmtId="0" fontId="3" fillId="0" borderId="0" xfId="0" applyFont="1" applyAlignment="1">
      <alignment wrapText="1"/>
    </xf>
    <xf numFmtId="1" fontId="0" fillId="0" borderId="0" xfId="0" applyNumberFormat="1"/>
    <xf numFmtId="0" fontId="0" fillId="0" borderId="0" xfId="0" applyNumberFormat="1"/>
    <xf numFmtId="165" fontId="0" fillId="0" borderId="0" xfId="0" applyNumberFormat="1"/>
    <xf numFmtId="166" fontId="0" fillId="0" borderId="0" xfId="0" applyNumberFormat="1"/>
    <xf numFmtId="164" fontId="0" fillId="0" borderId="0" xfId="0" applyNumberFormat="1"/>
    <xf numFmtId="0" fontId="40" fillId="0" borderId="1" xfId="0" applyFont="1" applyFill="1" applyBorder="1" applyAlignment="1" applyProtection="1">
      <alignment horizontal="left" vertical="center"/>
      <protection locked="0"/>
    </xf>
    <xf numFmtId="0" fontId="18" fillId="3" borderId="4" xfId="0" applyFont="1" applyFill="1" applyBorder="1" applyAlignment="1" applyProtection="1">
      <alignment horizontal="center" vertical="center" wrapText="1"/>
      <protection locked="0"/>
    </xf>
    <xf numFmtId="0" fontId="18" fillId="3" borderId="5" xfId="0" applyFont="1" applyFill="1" applyBorder="1" applyAlignment="1" applyProtection="1">
      <alignment horizontal="center" vertical="center" wrapText="1"/>
      <protection locked="0"/>
    </xf>
    <xf numFmtId="0" fontId="21" fillId="0" borderId="6" xfId="0" applyFont="1" applyBorder="1" applyAlignment="1" applyProtection="1">
      <alignment horizontal="left" vertical="center" wrapText="1"/>
      <protection locked="0"/>
    </xf>
    <xf numFmtId="0" fontId="21" fillId="0" borderId="7" xfId="0" applyFont="1" applyBorder="1" applyAlignment="1" applyProtection="1">
      <alignment horizontal="left" vertical="center" wrapText="1"/>
      <protection locked="0"/>
    </xf>
    <xf numFmtId="0" fontId="21" fillId="0" borderId="8" xfId="0" applyFont="1" applyBorder="1" applyAlignment="1" applyProtection="1">
      <alignment horizontal="left" vertical="center" wrapText="1"/>
      <protection locked="0"/>
    </xf>
    <xf numFmtId="0" fontId="21" fillId="0" borderId="9" xfId="0" applyFont="1" applyBorder="1" applyAlignment="1" applyProtection="1">
      <alignment horizontal="left" vertical="center" wrapText="1"/>
      <protection locked="0"/>
    </xf>
    <xf numFmtId="0" fontId="21" fillId="0" borderId="10" xfId="0" applyFont="1" applyBorder="1" applyAlignment="1" applyProtection="1">
      <alignment horizontal="left" vertical="center" wrapText="1"/>
      <protection locked="0"/>
    </xf>
    <xf numFmtId="0" fontId="21" fillId="0" borderId="11" xfId="0" applyFont="1" applyBorder="1" applyAlignment="1" applyProtection="1">
      <alignment horizontal="left" vertical="center" wrapText="1"/>
      <protection locked="0"/>
    </xf>
    <xf numFmtId="0" fontId="21" fillId="0" borderId="4" xfId="0" applyFont="1" applyBorder="1" applyAlignment="1" applyProtection="1">
      <alignment horizontal="center" vertical="center" wrapText="1"/>
      <protection locked="0"/>
    </xf>
    <xf numFmtId="0" fontId="21" fillId="0" borderId="5" xfId="0" applyFont="1" applyBorder="1" applyAlignment="1" applyProtection="1">
      <alignment horizontal="center" vertical="center" wrapText="1"/>
      <protection locked="0"/>
    </xf>
    <xf numFmtId="0" fontId="21" fillId="0" borderId="4" xfId="0" applyFont="1" applyFill="1" applyBorder="1" applyAlignment="1" applyProtection="1">
      <alignment horizontal="center" vertical="center" wrapText="1"/>
      <protection locked="0"/>
    </xf>
    <xf numFmtId="0" fontId="21" fillId="0" borderId="5" xfId="0" applyFont="1" applyFill="1" applyBorder="1" applyAlignment="1" applyProtection="1">
      <alignment horizontal="center" vertical="center" wrapText="1"/>
      <protection locked="0"/>
    </xf>
    <xf numFmtId="0" fontId="53" fillId="0" borderId="4" xfId="1" applyFont="1" applyFill="1" applyBorder="1" applyAlignment="1" applyProtection="1">
      <alignment horizontal="center" vertical="center" wrapText="1"/>
      <protection locked="0"/>
    </xf>
    <xf numFmtId="0" fontId="53" fillId="0" borderId="5" xfId="1" applyFont="1" applyFill="1" applyBorder="1" applyAlignment="1" applyProtection="1">
      <alignment horizontal="center" vertical="center" wrapText="1"/>
      <protection locked="0"/>
    </xf>
    <xf numFmtId="0" fontId="21" fillId="0" borderId="4" xfId="0" applyNumberFormat="1" applyFont="1" applyBorder="1" applyAlignment="1" applyProtection="1">
      <alignment horizontal="center" vertical="center" wrapText="1"/>
      <protection locked="0"/>
    </xf>
    <xf numFmtId="0" fontId="21" fillId="0" borderId="5" xfId="0" applyNumberFormat="1" applyFont="1" applyBorder="1" applyAlignment="1" applyProtection="1">
      <alignment horizontal="center" vertical="center" wrapText="1"/>
      <protection locked="0"/>
    </xf>
    <xf numFmtId="0" fontId="21" fillId="0" borderId="12" xfId="0" applyFont="1" applyBorder="1" applyAlignment="1" applyProtection="1">
      <alignment horizontal="center" vertical="center" wrapText="1"/>
      <protection locked="0"/>
    </xf>
    <xf numFmtId="0" fontId="26" fillId="3" borderId="4" xfId="0" applyFont="1" applyFill="1" applyBorder="1" applyAlignment="1" applyProtection="1">
      <alignment horizontal="center" vertical="center"/>
      <protection locked="0"/>
    </xf>
    <xf numFmtId="0" fontId="26" fillId="3" borderId="12" xfId="0" applyFont="1" applyFill="1" applyBorder="1" applyAlignment="1" applyProtection="1">
      <alignment horizontal="center" vertical="center"/>
      <protection locked="0"/>
    </xf>
    <xf numFmtId="0" fontId="26" fillId="3" borderId="5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</xf>
    <xf numFmtId="0" fontId="24" fillId="10" borderId="1" xfId="0" applyFont="1" applyFill="1" applyBorder="1" applyAlignment="1">
      <alignment horizontal="right" vertical="center" wrapText="1"/>
    </xf>
    <xf numFmtId="0" fontId="24" fillId="10" borderId="1" xfId="0" applyFont="1" applyFill="1" applyBorder="1" applyAlignment="1">
      <alignment horizontal="right" vertical="center"/>
    </xf>
    <xf numFmtId="14" fontId="25" fillId="0" borderId="1" xfId="0" applyNumberFormat="1" applyFont="1" applyFill="1" applyBorder="1" applyAlignment="1" applyProtection="1">
      <alignment horizontal="center" vertical="center"/>
      <protection locked="0"/>
    </xf>
    <xf numFmtId="0" fontId="24" fillId="10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 applyProtection="1">
      <alignment horizontal="center" vertical="top" wrapText="1"/>
      <protection locked="0"/>
    </xf>
    <xf numFmtId="0" fontId="34" fillId="0" borderId="14" xfId="0" applyFont="1" applyFill="1" applyBorder="1" applyAlignment="1" applyProtection="1">
      <alignment horizontal="center" vertical="top" wrapText="1"/>
      <protection locked="0"/>
    </xf>
    <xf numFmtId="0" fontId="34" fillId="0" borderId="7" xfId="0" applyFont="1" applyFill="1" applyBorder="1" applyAlignment="1" applyProtection="1">
      <alignment horizontal="center" vertical="top" wrapText="1"/>
      <protection locked="0"/>
    </xf>
    <xf numFmtId="0" fontId="34" fillId="0" borderId="8" xfId="0" applyFont="1" applyFill="1" applyBorder="1" applyAlignment="1" applyProtection="1">
      <alignment horizontal="center" vertical="top" wrapText="1"/>
      <protection locked="0"/>
    </xf>
    <xf numFmtId="0" fontId="34" fillId="0" borderId="0" xfId="0" applyFont="1" applyFill="1" applyBorder="1" applyAlignment="1" applyProtection="1">
      <alignment horizontal="center" vertical="top" wrapText="1"/>
      <protection locked="0"/>
    </xf>
    <xf numFmtId="0" fontId="34" fillId="0" borderId="9" xfId="0" applyFont="1" applyFill="1" applyBorder="1" applyAlignment="1" applyProtection="1">
      <alignment horizontal="center" vertical="top" wrapText="1"/>
      <protection locked="0"/>
    </xf>
    <xf numFmtId="0" fontId="34" fillId="0" borderId="10" xfId="0" applyFont="1" applyFill="1" applyBorder="1" applyAlignment="1" applyProtection="1">
      <alignment horizontal="center" vertical="top" wrapText="1"/>
      <protection locked="0"/>
    </xf>
    <xf numFmtId="0" fontId="34" fillId="0" borderId="15" xfId="0" applyFont="1" applyFill="1" applyBorder="1" applyAlignment="1" applyProtection="1">
      <alignment horizontal="center" vertical="top" wrapText="1"/>
      <protection locked="0"/>
    </xf>
    <xf numFmtId="0" fontId="34" fillId="0" borderId="11" xfId="0" applyFont="1" applyFill="1" applyBorder="1" applyAlignment="1" applyProtection="1">
      <alignment horizontal="center" vertical="top" wrapText="1"/>
      <protection locked="0"/>
    </xf>
    <xf numFmtId="0" fontId="31" fillId="10" borderId="6" xfId="0" applyFont="1" applyFill="1" applyBorder="1" applyAlignment="1">
      <alignment horizontal="center" vertical="center" wrapText="1"/>
    </xf>
    <xf numFmtId="0" fontId="31" fillId="10" borderId="7" xfId="0" applyFont="1" applyFill="1" applyBorder="1" applyAlignment="1">
      <alignment horizontal="center" vertical="center" wrapText="1"/>
    </xf>
    <xf numFmtId="0" fontId="31" fillId="10" borderId="8" xfId="0" applyFont="1" applyFill="1" applyBorder="1" applyAlignment="1">
      <alignment horizontal="center" vertical="center" wrapText="1"/>
    </xf>
    <xf numFmtId="0" fontId="31" fillId="10" borderId="9" xfId="0" applyFont="1" applyFill="1" applyBorder="1" applyAlignment="1">
      <alignment horizontal="center" vertical="center" wrapText="1"/>
    </xf>
    <xf numFmtId="0" fontId="31" fillId="10" borderId="10" xfId="0" applyFont="1" applyFill="1" applyBorder="1" applyAlignment="1">
      <alignment horizontal="center" vertical="center" wrapText="1"/>
    </xf>
    <xf numFmtId="0" fontId="31" fillId="10" borderId="11" xfId="0" applyFont="1" applyFill="1" applyBorder="1" applyAlignment="1">
      <alignment horizontal="center" vertical="center" wrapText="1"/>
    </xf>
    <xf numFmtId="0" fontId="24" fillId="10" borderId="1" xfId="0" applyFont="1" applyFill="1" applyBorder="1" applyAlignment="1">
      <alignment horizontal="center" vertical="top" wrapText="1"/>
    </xf>
    <xf numFmtId="0" fontId="24" fillId="0" borderId="1" xfId="0" applyFont="1" applyBorder="1" applyAlignment="1">
      <alignment horizontal="left" vertical="top" wrapText="1"/>
    </xf>
    <xf numFmtId="0" fontId="24" fillId="10" borderId="1" xfId="0" applyFont="1" applyFill="1" applyBorder="1" applyAlignment="1">
      <alignment horizontal="left" vertical="center"/>
    </xf>
    <xf numFmtId="2" fontId="25" fillId="0" borderId="1" xfId="0" applyNumberFormat="1" applyFont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5" fillId="2" borderId="1" xfId="0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horizontal="center" vertical="center"/>
      <protection locked="0"/>
    </xf>
    <xf numFmtId="0" fontId="27" fillId="7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 applyProtection="1">
      <alignment horizontal="center" vertical="center" wrapText="1"/>
    </xf>
    <xf numFmtId="0" fontId="21" fillId="10" borderId="4" xfId="0" applyFont="1" applyFill="1" applyBorder="1" applyAlignment="1">
      <alignment horizontal="center"/>
    </xf>
    <xf numFmtId="0" fontId="21" fillId="10" borderId="12" xfId="0" applyFont="1" applyFill="1" applyBorder="1" applyAlignment="1">
      <alignment horizontal="center"/>
    </xf>
    <xf numFmtId="0" fontId="21" fillId="10" borderId="5" xfId="0" applyFont="1" applyFill="1" applyBorder="1" applyAlignment="1">
      <alignment horizontal="center"/>
    </xf>
    <xf numFmtId="0" fontId="22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5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9" defaultPivotStyle="PivotStyleLight16"/>
  <colors>
    <mruColors>
      <color rgb="FFD9D9D6"/>
      <color rgb="FF003865"/>
      <color rgb="FFA4BCC2"/>
      <color rgb="FF9BCBEB"/>
      <color rgb="FF000000"/>
      <color rgb="FFE0EFD4"/>
      <color rgb="FFF5E1A4"/>
      <color rgb="FF78BE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15</xdr:row>
      <xdr:rowOff>95250</xdr:rowOff>
    </xdr:from>
    <xdr:to>
      <xdr:col>2</xdr:col>
      <xdr:colOff>409575</xdr:colOff>
      <xdr:row>15</xdr:row>
      <xdr:rowOff>95250</xdr:rowOff>
    </xdr:to>
    <xdr:sp macro="" textlink="">
      <xdr:nvSpPr>
        <xdr:cNvPr id="1035" name="Line 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ShapeType="1"/>
        </xdr:cNvSpPr>
      </xdr:nvSpPr>
      <xdr:spPr bwMode="auto">
        <a:xfrm flipH="1">
          <a:off x="4057650" y="33909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15</xdr:row>
      <xdr:rowOff>95250</xdr:rowOff>
    </xdr:from>
    <xdr:to>
      <xdr:col>2</xdr:col>
      <xdr:colOff>400050</xdr:colOff>
      <xdr:row>15</xdr:row>
      <xdr:rowOff>95250</xdr:rowOff>
    </xdr:to>
    <xdr:sp macro="" textlink="">
      <xdr:nvSpPr>
        <xdr:cNvPr id="1036" name="Lin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ShapeType="1"/>
        </xdr:cNvSpPr>
      </xdr:nvSpPr>
      <xdr:spPr bwMode="auto">
        <a:xfrm flipH="1">
          <a:off x="4048125" y="33909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23</xdr:row>
      <xdr:rowOff>76200</xdr:rowOff>
    </xdr:from>
    <xdr:to>
      <xdr:col>2</xdr:col>
      <xdr:colOff>400050</xdr:colOff>
      <xdr:row>23</xdr:row>
      <xdr:rowOff>76200</xdr:rowOff>
    </xdr:to>
    <xdr:sp macro="" textlink="">
      <xdr:nvSpPr>
        <xdr:cNvPr id="1037" name="Line 5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ShapeType="1"/>
        </xdr:cNvSpPr>
      </xdr:nvSpPr>
      <xdr:spPr bwMode="auto">
        <a:xfrm flipH="1">
          <a:off x="4048125" y="421957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1320646</xdr:colOff>
      <xdr:row>0</xdr:row>
      <xdr:rowOff>38100</xdr:rowOff>
    </xdr:from>
    <xdr:to>
      <xdr:col>0</xdr:col>
      <xdr:colOff>1669321</xdr:colOff>
      <xdr:row>1</xdr:row>
      <xdr:rowOff>276225</xdr:rowOff>
    </xdr:to>
    <xdr:pic>
      <xdr:nvPicPr>
        <xdr:cNvPr id="1039" name="Picture 2" descr="Clean Water Land and Legacy logo&#10;" title="Clean Water Land and Legacy Amendment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0646" y="38100"/>
          <a:ext cx="3486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342900</xdr:colOff>
      <xdr:row>27</xdr:row>
      <xdr:rowOff>76200</xdr:rowOff>
    </xdr:from>
    <xdr:to>
      <xdr:col>2</xdr:col>
      <xdr:colOff>400050</xdr:colOff>
      <xdr:row>27</xdr:row>
      <xdr:rowOff>76200</xdr:rowOff>
    </xdr:to>
    <xdr:sp macro="" textlink="">
      <xdr:nvSpPr>
        <xdr:cNvPr id="1040" name="Line 5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ShapeType="1"/>
        </xdr:cNvSpPr>
      </xdr:nvSpPr>
      <xdr:spPr bwMode="auto">
        <a:xfrm flipH="1">
          <a:off x="4048125" y="482917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32</xdr:row>
      <xdr:rowOff>76200</xdr:rowOff>
    </xdr:from>
    <xdr:to>
      <xdr:col>2</xdr:col>
      <xdr:colOff>400050</xdr:colOff>
      <xdr:row>32</xdr:row>
      <xdr:rowOff>76200</xdr:rowOff>
    </xdr:to>
    <xdr:sp macro="" textlink="">
      <xdr:nvSpPr>
        <xdr:cNvPr id="1041" name="Line 4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ShapeType="1"/>
        </xdr:cNvSpPr>
      </xdr:nvSpPr>
      <xdr:spPr bwMode="auto">
        <a:xfrm flipH="1">
          <a:off x="4048125" y="54483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29</xdr:row>
      <xdr:rowOff>76200</xdr:rowOff>
    </xdr:from>
    <xdr:to>
      <xdr:col>2</xdr:col>
      <xdr:colOff>400050</xdr:colOff>
      <xdr:row>29</xdr:row>
      <xdr:rowOff>76200</xdr:rowOff>
    </xdr:to>
    <xdr:sp macro="" textlink="">
      <xdr:nvSpPr>
        <xdr:cNvPr id="1042" name="Line 4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ShapeType="1"/>
        </xdr:cNvSpPr>
      </xdr:nvSpPr>
      <xdr:spPr bwMode="auto">
        <a:xfrm flipH="1">
          <a:off x="4591050" y="513397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31</xdr:row>
      <xdr:rowOff>76200</xdr:rowOff>
    </xdr:from>
    <xdr:to>
      <xdr:col>2</xdr:col>
      <xdr:colOff>400050</xdr:colOff>
      <xdr:row>31</xdr:row>
      <xdr:rowOff>76200</xdr:rowOff>
    </xdr:to>
    <xdr:sp macro="" textlink="">
      <xdr:nvSpPr>
        <xdr:cNvPr id="1043" name="Line 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ShapeType="1"/>
        </xdr:cNvSpPr>
      </xdr:nvSpPr>
      <xdr:spPr bwMode="auto">
        <a:xfrm flipH="1">
          <a:off x="4048125" y="52959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30</xdr:row>
      <xdr:rowOff>76200</xdr:rowOff>
    </xdr:from>
    <xdr:to>
      <xdr:col>2</xdr:col>
      <xdr:colOff>400050</xdr:colOff>
      <xdr:row>30</xdr:row>
      <xdr:rowOff>76200</xdr:rowOff>
    </xdr:to>
    <xdr:sp macro="" textlink="">
      <xdr:nvSpPr>
        <xdr:cNvPr id="12" name="Line 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 bwMode="auto">
        <a:xfrm flipH="1">
          <a:off x="4591050" y="519112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152401</xdr:colOff>
      <xdr:row>0</xdr:row>
      <xdr:rowOff>95250</xdr:rowOff>
    </xdr:from>
    <xdr:to>
      <xdr:col>0</xdr:col>
      <xdr:colOff>990601</xdr:colOff>
      <xdr:row>1</xdr:row>
      <xdr:rowOff>191167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52923D8-0969-45EA-ADAC-F136174DE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1" y="95250"/>
          <a:ext cx="838200" cy="4578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1</xdr:row>
      <xdr:rowOff>0</xdr:rowOff>
    </xdr:from>
    <xdr:to>
      <xdr:col>0</xdr:col>
      <xdr:colOff>2971800</xdr:colOff>
      <xdr:row>1</xdr:row>
      <xdr:rowOff>352425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61925"/>
          <a:ext cx="2857500" cy="3524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fs1\pfdvol\Documents%20and%20Settings\BWilliam\My%20Documents\Nitrogen%20Info\Nutrient%20Programs\MN%20Farm%20Records%20&amp;%20Nutrient%20Management%20Tool%20%20%20%20%20V4.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Map"/>
      <sheetName val="Weighted Average"/>
      <sheetName val="Data Table"/>
      <sheetName val="P205 Removal"/>
      <sheetName val="Manure"/>
      <sheetName val="Summary Report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F15"/>
      <sheetName val="F16"/>
      <sheetName val="F17"/>
      <sheetName val="F18"/>
      <sheetName val="F19"/>
      <sheetName val="F20"/>
      <sheetName val="N Rate Recs"/>
      <sheetName val="P and K Recs"/>
      <sheetName val="Nutrient Balance"/>
      <sheetName val="Look Up 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133">
          <cell r="F133" t="str">
            <v>Bray</v>
          </cell>
        </row>
        <row r="134">
          <cell r="F134" t="str">
            <v>Olsen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9AEC8A-D823-46EC-BB13-D0967003E05D}" name="Placement" displayName="Placement" ref="V4:V14" totalsRowShown="0" headerRowDxfId="51" dataDxfId="50">
  <autoFilter ref="V4:V14" xr:uid="{CA9AEC8A-D823-46EC-BB13-D0967003E05D}"/>
  <tableColumns count="1">
    <tableColumn id="1" xr3:uid="{4B874FFF-A933-4FB4-BCD6-2182D86ACAF4}" name="Placement" dataDxfId="49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2E887C5-4EA0-41D7-80FD-58FB0F9C693F}" name="Timing" displayName="Timing" ref="T4:T10" totalsRowShown="0" headerRowDxfId="48" dataDxfId="47">
  <autoFilter ref="T4:T10" xr:uid="{62E887C5-4EA0-41D7-80FD-58FB0F9C693F}"/>
  <tableColumns count="1">
    <tableColumn id="1" xr3:uid="{1F4379CA-5B58-406E-867C-211A4F79C8D2}" name="Timing" dataDxfId="4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FF1425-97A1-412C-A9DC-480095E00215}" name="Source" displayName="Source" ref="P4:P33" totalsRowShown="0" headerRowDxfId="45" dataDxfId="44">
  <autoFilter ref="P4:P33" xr:uid="{A9FF1425-97A1-412C-A9DC-480095E00215}"/>
  <tableColumns count="1">
    <tableColumn id="1" xr3:uid="{0DAEC383-34EC-4FF6-BE2B-BF4CEC7D1CC1}" name="Nutrient Source" dataDxfId="43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4955190-775E-45AD-BA9B-DE0CC1F7F188}" name="Stabilizer" displayName="Stabilizer" ref="R4:R17" totalsRowShown="0" headerRowDxfId="42" dataDxfId="41">
  <autoFilter ref="R4:R17" xr:uid="{54955190-775E-45AD-BA9B-DE0CC1F7F188}"/>
  <tableColumns count="1">
    <tableColumn id="1" xr3:uid="{99B20F15-207B-4418-A260-873EDCA5FDD4}" name="Stabilizer" dataDxfId="40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8A28B62-31C0-416C-8889-EB56B001D474}" name="Treatment" displayName="Treatment" ref="M4:M22" totalsRowShown="0" headerRowDxfId="39">
  <autoFilter ref="M4:M22" xr:uid="{58A28B62-31C0-416C-8889-EB56B001D474}"/>
  <tableColumns count="1">
    <tableColumn id="1" xr3:uid="{2CB45DA0-B4C4-48DF-989B-308041C1D631}" name="Treatment List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921099E-CCB7-4F6A-9079-232B794E2369}" name="Table11" displayName="Table11" ref="I3:AW15" totalsRowShown="0">
  <autoFilter ref="I3:AW15" xr:uid="{0921099E-CCB7-4F6A-9079-232B794E2369}"/>
  <tableColumns count="41">
    <tableColumn id="41" xr3:uid="{1334F4DF-07C9-4C04-B307-A30F58EA94EA}" name="Statistical Statement" dataDxfId="38">
      <calculatedColumnFormula>'Harvest Information (3)'!$S$34</calculatedColumnFormula>
    </tableColumn>
    <tableColumn id="1" xr3:uid="{EDF6EE6C-9274-440B-8F0D-A98B2C1B9EF4}" name="NMI ID" dataDxfId="37">
      <calculatedColumnFormula>'Crop Management Info (1)'!$C$2</calculatedColumnFormula>
    </tableColumn>
    <tableColumn id="2" xr3:uid="{D8C04D63-56DF-430E-A69B-8080BA88DD05}" name="Year" dataDxfId="36">
      <calculatedColumnFormula>YEAR('Crop Management Info (1)'!$B$34)</calculatedColumnFormula>
    </tableColumn>
    <tableColumn id="3" xr3:uid="{094823F3-8A6B-47E7-BE15-72DAE24C5BD4}" name="County" dataDxfId="35">
      <calculatedColumnFormula>IF(ISBLANK('Crop Management Info (1)'!$B$24),"-",'Crop Management Info (1)'!$B$24)</calculatedColumnFormula>
    </tableColumn>
    <tableColumn id="4" xr3:uid="{CFD22AE6-0BDE-40CB-8E9E-F0E9AC7F13D4}" name="Noteable explanitory information not already gathered" dataDxfId="34">
      <calculatedColumnFormula>_xlfn.TEXTJOIN("; ",TRUE,'Crop Management Info (1)'!$O$6,'Crop Management Info (2)'!$X$5,'Crop Management Info (2)'!$Y$5,'Crop Management Info (2a)'!$O$5,'Crop Management Info (2a)'!$P$5,'Harvest Information (3)'!$X$4)</calculatedColumnFormula>
    </tableColumn>
    <tableColumn id="5" xr3:uid="{15C29DE7-F8B7-457B-8C6E-E31881338931}" name="Trial" dataDxfId="33">
      <calculatedColumnFormula>IF(ISBLANK('Crop Management Info (1)'!$B$16),"-",'Crop Management Info (1)'!$B$16)</calculatedColumnFormula>
    </tableColumn>
    <tableColumn id="6" xr3:uid="{FD23905C-57F8-49A8-ABF9-5DC812321401}" name="Treatment" dataDxfId="32">
      <calculatedColumnFormula>INDEX('Harvest Information (3)'!$M$23:$M$34,MATCH(Table11[[#This Row],[Strip_Num]],'Harvest Information (3)'!$A$23:$A$34,0),1)</calculatedColumnFormula>
    </tableColumn>
    <tableColumn id="7" xr3:uid="{83D59926-7DE9-4CCB-ADFC-6D83E1D270DD}" name="Strip_Num"/>
    <tableColumn id="8" xr3:uid="{4AF9A17D-3A45-4A5C-AEF6-9E42B9191B26}" name="Planting Date" dataDxfId="31">
      <calculatedColumnFormula>IF(ISBLANK('Crop Management Info (1)'!$B$34),"-",'Crop Management Info (1)'!$B$34)</calculatedColumnFormula>
    </tableColumn>
    <tableColumn id="9" xr3:uid="{4A9E94B1-F56D-4972-9624-65CC77EAE962}" name="Product" dataDxfId="30">
      <calculatedColumnFormula>'Crop Management Info (1)'!$B$17</calculatedColumnFormula>
    </tableColumn>
    <tableColumn id="10" xr3:uid="{7900F27C-96AE-47BC-944E-6AFD7664026C}" name="Preplant_N" dataDxfId="29">
      <calculatedColumnFormula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calculatedColumnFormula>
    </tableColumn>
    <tableColumn id="11" xr3:uid="{E6338711-1C8B-439E-9C44-9C4149D2A4E9}" name="Nsource__1" dataDxfId="28">
      <calculatedColumnFormula array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calculatedColumnFormula>
    </tableColumn>
    <tableColumn id="12" xr3:uid="{93B6FB3D-8708-46C1-ADA3-551947A58B6E}" name="N_at_Plant" dataDxfId="27">
      <calculatedColumnFormula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calculatedColumnFormula>
    </tableColumn>
    <tableColumn id="13" xr3:uid="{3123DBEE-2F79-4BEC-84BC-3B33EA0BDDCC}" name="Nsource__2" dataDxfId="26">
      <calculatedColumnFormula array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calculatedColumnFormula>
    </tableColumn>
    <tableColumn id="14" xr3:uid="{AA860198-42FE-4703-B110-AF70FA7E5ABA}" name="Starter_N" dataDxfId="25">
      <calculatedColumnFormula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calculatedColumnFormula>
    </tableColumn>
    <tableColumn id="15" xr3:uid="{83C60C32-5050-4482-AC4E-2EF14114F2FE}" name="Nsource__3" dataDxfId="24">
      <calculatedColumnFormula array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calculatedColumnFormula>
    </tableColumn>
    <tableColumn id="16" xr3:uid="{C8CBD594-9722-4A81-98BB-AC83590E1FA3}" name="Sidedress_" dataDxfId="23">
      <calculatedColumnFormula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calculatedColumnFormula>
    </tableColumn>
    <tableColumn id="17" xr3:uid="{76226F8E-3954-4508-A91D-56E6A768FEDB}" name="Nsource__4" dataDxfId="22">
      <calculatedColumnFormula array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calculatedColumnFormula>
    </tableColumn>
    <tableColumn id="18" xr3:uid="{D2F94757-7A8C-4640-A6E9-3FEFD3B499F3}" name="Fall_N/Other" dataDxfId="21">
      <calculatedColumnFormula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calculatedColumnFormula>
    </tableColumn>
    <tableColumn id="19" xr3:uid="{174C0AFF-93A5-40BF-B793-B9C6127CD909}" name="Nsource__5" dataDxfId="20">
      <calculatedColumnFormula array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calculatedColumnFormula>
    </tableColumn>
    <tableColumn id="20" xr3:uid="{974F9203-3CE1-4BB5-AD63-E3BCAE121835}" name="Harvest Date" dataDxfId="19">
      <calculatedColumnFormula>IF(ISBLANK('Harvest Information (3)'!$C$20),"-",'Harvest Information (3)'!$C$20)</calculatedColumnFormula>
    </tableColumn>
    <tableColumn id="21" xr3:uid="{7856C2A6-AB57-4260-95CE-83820DFDA770}" name="Yield" dataDxfId="18">
      <calculatedColumnFormula>INDEX('Harvest Information (3)'!$L$23:$L$34,MATCH(Table11[[#This Row],[Strip_Num]],'Harvest Information (3)'!$A$23:$A$34,0),1)</calculatedColumnFormula>
    </tableColumn>
    <tableColumn id="22" xr3:uid="{BE024ED1-B565-4BE7-9652-D1E5F9431AC1}" name="Poor Yield due to Environmental Conditions"/>
    <tableColumn id="23" xr3:uid="{C16C1148-CDEC-416B-8095-2261F133D401}" name="Previous_C" dataDxfId="17">
      <calculatedColumnFormula>IF(ISBLANK('Crop Management Info (1)'!$B$19),"-",'Crop Management Info (1)'!$B$19)</calculatedColumnFormula>
    </tableColumn>
    <tableColumn id="24" xr3:uid="{B508EC73-180A-4F5A-9010-5EA184AA2F9B}" name="SurfText" dataDxfId="16">
      <calculatedColumnFormula>IF(ISBLANK('Crop Management Info (1)'!$B$49),"-",'Crop Management Info (1)'!$B$49)</calculatedColumnFormula>
    </tableColumn>
    <tableColumn id="25" xr3:uid="{0A336FC1-3187-4907-B48F-A6EE16635E9D}" name="Soil Test Date" dataDxfId="15">
      <calculatedColumnFormula>IF(ISBLANK('Crop Management Info (1)'!$B$39),"-",'Crop Management Info (1)'!$B$39)</calculatedColumnFormula>
    </tableColumn>
    <tableColumn id="26" xr3:uid="{47A2F6D2-E04C-4609-AD9C-3555DBF6B951}" name="OM%" dataDxfId="14">
      <calculatedColumnFormula>IF(ISBLANK('Crop Management Info (1)'!$B$47),"-",'Crop Management Info (1)'!$B$47)</calculatedColumnFormula>
    </tableColumn>
    <tableColumn id="27" xr3:uid="{3CF7E59A-5A8D-4CA3-A188-49D615EDFCAF}" name="pH" dataDxfId="13">
      <calculatedColumnFormula>IF(ISBLANK('Crop Management Info (1)'!$B$48),"-",'Crop Management Info (1)'!$B$48)</calculatedColumnFormula>
    </tableColumn>
    <tableColumn id="28" xr3:uid="{E691869F-BEEA-4E4A-B9FC-622B82E3AD3A}" name="P Bray (ppm)" dataDxfId="12">
      <calculatedColumnFormula>IF(ISBLANK('Crop Management Info (1)'!$B$42),"-",'Crop Management Info (1)'!$B$42)</calculatedColumnFormula>
    </tableColumn>
    <tableColumn id="29" xr3:uid="{30B28095-6B35-4E12-951E-36454F767439}" name="Olsen (ppm)" dataDxfId="11">
      <calculatedColumnFormula>IF(ISBLANK('Crop Management Info (1)'!$B$43),"-",'Crop Management Info (1)'!$B$43)</calculatedColumnFormula>
    </tableColumn>
    <tableColumn id="30" xr3:uid="{4BC4D43E-C8D0-4B01-95EE-B21489786C9C}" name="Potassium (ppm)" dataDxfId="10">
      <calculatedColumnFormula>IF(ISBLANK('Crop Management Info (1)'!$B$44),"-",'Crop Management Info (1)'!$B$44)</calculatedColumnFormula>
    </tableColumn>
    <tableColumn id="31" xr3:uid="{3A37F5C1-CBFC-41AC-90E8-BC405E93857D}" name="Sulfur (ppm)" dataDxfId="9">
      <calculatedColumnFormula>IF(ISBLANK('Crop Management Info (1)'!$B$45),"-",'Crop Management Info (1)'!$B$45)</calculatedColumnFormula>
    </tableColumn>
    <tableColumn id="32" xr3:uid="{6EBB46AE-68EF-4692-897F-436080947888}" name="Zinc (ppm)" dataDxfId="8">
      <calculatedColumnFormula>IF(ISBLANK('Crop Management Info (1)'!$B$46),"-",'Crop Management Info (1)'!$B$46)</calculatedColumnFormula>
    </tableColumn>
    <tableColumn id="33" xr3:uid="{396F2EFE-488C-46A0-879C-47C419FCC568}" name="CEC (meq/100g)" dataDxfId="7"/>
    <tableColumn id="34" xr3:uid="{C70D173A-0736-441B-AE9E-317002768093}" name="Plant Population (plants/ac)" dataDxfId="6">
      <calculatedColumnFormula>IF(ISBLANK('Crop Management Info (1)'!$B$36),"-",'Crop Management Info (1)'!$B$36)</calculatedColumnFormula>
    </tableColumn>
    <tableColumn id="35" xr3:uid="{17917386-D5A9-431A-9489-0718DFF3020F}" name="Row Width (in)" dataDxfId="5">
      <calculatedColumnFormula>IF(ISBLANK('Crop Management Info (1)'!$B$37),"-",'Crop Management Info (1)'!$B$37)</calculatedColumnFormula>
    </tableColumn>
    <tableColumn id="36" xr3:uid="{E6377D28-85B6-49B4-B67C-485ACC53972F}" name="Hybrid/Variety" dataDxfId="4">
      <calculatedColumnFormula>IF(ISBLANK('Crop Management Info (1)'!$B$35),"-",'Crop Management Info (1)'!$B$35)</calculatedColumnFormula>
    </tableColumn>
    <tableColumn id="37" xr3:uid="{286733A5-5AFE-44D8-AF43-F4C255E1C07B}" name="Tillage System" dataDxfId="3">
      <calculatedColumnFormula>IF(ISBLANK('Crop Management Info (1)'!$B$33),"-",'Crop Management Info (1)'!$B$33)</calculatedColumnFormula>
    </tableColumn>
    <tableColumn id="38" xr3:uid="{74038A17-AF9B-422B-9B61-AC380FFE963B}" name="Alfalfa History" dataDxfId="2">
      <calculatedColumnFormula>IF(ISBLANK('Crop Management Info (1)'!$B$31),"No",'Crop Management Info (1)'!$B$31)</calculatedColumnFormula>
    </tableColumn>
    <tableColumn id="39" xr3:uid="{AA9E30EE-1291-42B1-8E4B-42A6463EE836}" name="Irrigation Status" dataDxfId="1">
      <calculatedColumnFormula>IF(ISBLANK('Crop Management Info (1)'!$B$33),"No",'Crop Management Info (1)'!$B$32)</calculatedColumnFormula>
    </tableColumn>
    <tableColumn id="40" xr3:uid="{0C846E5B-644E-44BB-9000-002B8F081DD9}" name="Manure History" dataDxfId="0">
      <calculatedColumnFormula>IF(ISBLANK('Crop Management Info (1)'!$B$30),"No",'Crop Management Info (1)'!$B$30)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da.state.mn.us/nmi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Kevin.Hauth@state.mn.us" TargetMode="External"/><Relationship Id="rId2" Type="http://schemas.openxmlformats.org/officeDocument/2006/relationships/hyperlink" Target="mailto:Ryan.Lemickson@state.mn.us" TargetMode="External"/><Relationship Id="rId1" Type="http://schemas.openxmlformats.org/officeDocument/2006/relationships/hyperlink" Target="mailto:Dawn.Bernau@state.mn.us" TargetMode="External"/><Relationship Id="rId6" Type="http://schemas.openxmlformats.org/officeDocument/2006/relationships/table" Target="../tables/table6.x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0EFD4"/>
  </sheetPr>
  <dimension ref="A1:P118"/>
  <sheetViews>
    <sheetView showGridLines="0" tabSelected="1" topLeftCell="A16" zoomScaleNormal="100" workbookViewId="0"/>
  </sheetViews>
  <sheetFormatPr defaultColWidth="9.140625" defaultRowHeight="12.75" x14ac:dyDescent="0.2"/>
  <cols>
    <col min="1" max="1" width="28.42578125" style="15" bestFit="1" customWidth="1"/>
    <col min="2" max="2" width="35.28515625" style="15" customWidth="1"/>
    <col min="3" max="3" width="20" style="33" customWidth="1"/>
    <col min="4" max="4" width="17.7109375" style="15" customWidth="1"/>
    <col min="5" max="6" width="9.140625" style="15"/>
    <col min="7" max="7" width="9.140625" style="15" customWidth="1"/>
    <col min="8" max="8" width="9.42578125" style="15" hidden="1" customWidth="1"/>
    <col min="9" max="9" width="12.5703125" style="15" hidden="1" customWidth="1"/>
    <col min="10" max="10" width="10.140625" style="15" hidden="1" customWidth="1"/>
    <col min="11" max="11" width="14.85546875" style="15" hidden="1" customWidth="1"/>
    <col min="12" max="12" width="10.28515625" style="15" hidden="1" customWidth="1"/>
    <col min="13" max="13" width="13" style="15" hidden="1" customWidth="1"/>
    <col min="14" max="14" width="8.140625" style="15" hidden="1" customWidth="1"/>
    <col min="15" max="15" width="9.140625" style="15" hidden="1" customWidth="1"/>
    <col min="16" max="16" width="9.140625" style="15" customWidth="1"/>
    <col min="17" max="16384" width="9.140625" style="15"/>
  </cols>
  <sheetData>
    <row r="1" spans="1:15" ht="28.5" customHeight="1" x14ac:dyDescent="0.2">
      <c r="A1" s="117"/>
      <c r="B1" s="96" t="s">
        <v>334</v>
      </c>
      <c r="C1" s="96"/>
      <c r="D1" s="96"/>
    </row>
    <row r="2" spans="1:15" ht="23.25" customHeight="1" x14ac:dyDescent="0.2">
      <c r="A2" s="118"/>
      <c r="B2" s="70" t="s">
        <v>234</v>
      </c>
      <c r="C2" s="198"/>
      <c r="D2" s="199"/>
      <c r="E2" s="16"/>
      <c r="F2" s="16"/>
      <c r="G2" s="16"/>
      <c r="H2" s="16"/>
      <c r="I2" s="16"/>
      <c r="J2" s="16"/>
      <c r="K2" s="16"/>
      <c r="L2" s="16"/>
    </row>
    <row r="3" spans="1:15" ht="35.25" customHeight="1" x14ac:dyDescent="0.2">
      <c r="A3" s="93" t="s">
        <v>469</v>
      </c>
      <c r="B3" s="93"/>
      <c r="C3" s="93"/>
      <c r="D3" s="93"/>
      <c r="E3" s="16"/>
      <c r="F3" s="16"/>
      <c r="G3" s="16"/>
      <c r="H3" s="16"/>
      <c r="I3" s="16"/>
      <c r="K3" s="16"/>
      <c r="L3" s="16"/>
    </row>
    <row r="4" spans="1:15" ht="12.75" customHeight="1" x14ac:dyDescent="0.2">
      <c r="A4" s="94" t="s">
        <v>207</v>
      </c>
      <c r="B4" s="94"/>
      <c r="C4" s="95" t="s">
        <v>145</v>
      </c>
      <c r="D4" s="95"/>
      <c r="E4" s="16"/>
      <c r="F4" s="16"/>
      <c r="G4" s="16"/>
      <c r="H4" s="16"/>
      <c r="I4" s="16"/>
      <c r="J4" s="16"/>
      <c r="K4" s="16"/>
      <c r="L4" s="16"/>
    </row>
    <row r="5" spans="1:15" ht="12.6" customHeight="1" x14ac:dyDescent="0.2">
      <c r="A5" s="71"/>
      <c r="B5" s="72" t="s">
        <v>118</v>
      </c>
      <c r="C5" s="97" t="s">
        <v>0</v>
      </c>
      <c r="D5" s="97"/>
      <c r="F5" s="17"/>
      <c r="J5" s="18" t="s">
        <v>133</v>
      </c>
      <c r="O5" s="165" t="s">
        <v>357</v>
      </c>
    </row>
    <row r="6" spans="1:15" ht="12.6" customHeight="1" x14ac:dyDescent="0.2">
      <c r="A6" s="81" t="s">
        <v>269</v>
      </c>
      <c r="B6" s="73"/>
      <c r="C6" s="206"/>
      <c r="D6" s="207"/>
      <c r="I6" s="15" t="s">
        <v>1</v>
      </c>
      <c r="J6" s="18" t="s">
        <v>266</v>
      </c>
      <c r="K6" s="18"/>
      <c r="N6" s="18"/>
      <c r="O6" s="165" t="str">
        <f>_xlfn.TEXTJOIN("; ",TRUE,A52)</f>
        <v/>
      </c>
    </row>
    <row r="7" spans="1:15" ht="12.6" customHeight="1" x14ac:dyDescent="0.2">
      <c r="A7" s="81" t="s">
        <v>126</v>
      </c>
      <c r="B7" s="73"/>
      <c r="C7" s="206"/>
      <c r="D7" s="207"/>
      <c r="I7" s="15" t="s">
        <v>3</v>
      </c>
      <c r="J7" s="18" t="s">
        <v>134</v>
      </c>
      <c r="K7" s="18"/>
      <c r="N7" s="18"/>
    </row>
    <row r="8" spans="1:15" ht="12.6" customHeight="1" x14ac:dyDescent="0.2">
      <c r="A8" s="81" t="s">
        <v>127</v>
      </c>
      <c r="B8" s="74"/>
      <c r="C8" s="208"/>
      <c r="D8" s="209"/>
      <c r="I8" s="15" t="s">
        <v>275</v>
      </c>
      <c r="J8" s="18" t="s">
        <v>135</v>
      </c>
      <c r="K8" s="18"/>
      <c r="L8" s="18" t="s">
        <v>2</v>
      </c>
      <c r="N8" s="18"/>
    </row>
    <row r="9" spans="1:15" ht="12.6" customHeight="1" x14ac:dyDescent="0.2">
      <c r="A9" s="81" t="s">
        <v>128</v>
      </c>
      <c r="B9" s="74"/>
      <c r="C9" s="208"/>
      <c r="D9" s="209"/>
      <c r="J9" s="18" t="s">
        <v>237</v>
      </c>
      <c r="K9" s="18"/>
      <c r="L9" s="18" t="s">
        <v>225</v>
      </c>
    </row>
    <row r="10" spans="1:15" ht="12.6" customHeight="1" x14ac:dyDescent="0.2">
      <c r="A10" s="81" t="s">
        <v>129</v>
      </c>
      <c r="B10" s="74"/>
      <c r="C10" s="208"/>
      <c r="D10" s="209"/>
      <c r="J10" s="18" t="s">
        <v>267</v>
      </c>
      <c r="K10" s="18"/>
      <c r="L10" s="18" t="s">
        <v>230</v>
      </c>
    </row>
    <row r="11" spans="1:15" ht="12.6" customHeight="1" x14ac:dyDescent="0.2">
      <c r="A11" s="81" t="s">
        <v>130</v>
      </c>
      <c r="B11" s="74"/>
      <c r="C11" s="208"/>
      <c r="D11" s="209"/>
      <c r="J11" s="18" t="s">
        <v>310</v>
      </c>
      <c r="K11" s="18"/>
      <c r="L11" s="18" t="s">
        <v>4</v>
      </c>
    </row>
    <row r="12" spans="1:15" ht="12.6" customHeight="1" x14ac:dyDescent="0.2">
      <c r="A12" s="81" t="s">
        <v>270</v>
      </c>
      <c r="B12" s="74"/>
      <c r="C12" s="208"/>
      <c r="D12" s="209"/>
      <c r="J12" s="18" t="s">
        <v>311</v>
      </c>
      <c r="L12" s="18" t="s">
        <v>5</v>
      </c>
    </row>
    <row r="13" spans="1:15" ht="12.6" customHeight="1" x14ac:dyDescent="0.2">
      <c r="A13" s="81" t="s">
        <v>131</v>
      </c>
      <c r="B13" s="75"/>
      <c r="C13" s="210"/>
      <c r="D13" s="211"/>
      <c r="I13" s="15" t="s">
        <v>6</v>
      </c>
      <c r="J13" s="19"/>
      <c r="K13" s="15" t="s">
        <v>159</v>
      </c>
      <c r="L13" s="18" t="s">
        <v>227</v>
      </c>
    </row>
    <row r="14" spans="1:15" ht="12.6" customHeight="1" x14ac:dyDescent="0.2">
      <c r="A14" s="81" t="s">
        <v>96</v>
      </c>
      <c r="B14" s="76"/>
      <c r="C14" s="212"/>
      <c r="D14" s="213"/>
      <c r="I14" s="15" t="s">
        <v>146</v>
      </c>
      <c r="J14" s="19"/>
      <c r="K14" s="15" t="s">
        <v>160</v>
      </c>
      <c r="L14" s="18" t="s">
        <v>228</v>
      </c>
    </row>
    <row r="15" spans="1:15" ht="15" customHeight="1" x14ac:dyDescent="0.2">
      <c r="A15" s="105" t="s">
        <v>119</v>
      </c>
      <c r="B15" s="105"/>
      <c r="C15" s="105"/>
      <c r="D15" s="105"/>
      <c r="I15" s="15" t="s">
        <v>7</v>
      </c>
      <c r="K15" s="15" t="s">
        <v>161</v>
      </c>
      <c r="L15" s="18" t="s">
        <v>226</v>
      </c>
    </row>
    <row r="16" spans="1:15" ht="17.25" customHeight="1" x14ac:dyDescent="0.2">
      <c r="A16" s="81" t="s">
        <v>119</v>
      </c>
      <c r="B16" s="57"/>
      <c r="C16" s="90" t="s">
        <v>10</v>
      </c>
      <c r="D16" s="90"/>
      <c r="I16" s="15" t="s">
        <v>147</v>
      </c>
      <c r="J16" s="19"/>
      <c r="K16" s="15" t="s">
        <v>162</v>
      </c>
      <c r="L16" s="18" t="s">
        <v>298</v>
      </c>
    </row>
    <row r="17" spans="1:16" ht="12.75" customHeight="1" x14ac:dyDescent="0.2">
      <c r="A17" s="81" t="s">
        <v>458</v>
      </c>
      <c r="B17" s="57"/>
      <c r="C17" s="174" t="s">
        <v>459</v>
      </c>
      <c r="D17" s="175"/>
      <c r="I17" s="15" t="s">
        <v>149</v>
      </c>
      <c r="J17" s="19"/>
      <c r="K17" s="15" t="s">
        <v>114</v>
      </c>
      <c r="L17" s="18" t="s">
        <v>17</v>
      </c>
      <c r="M17" s="19"/>
      <c r="P17" s="47"/>
    </row>
    <row r="18" spans="1:16" ht="12.6" customHeight="1" x14ac:dyDescent="0.2">
      <c r="A18" s="77"/>
      <c r="B18" s="72" t="s">
        <v>323</v>
      </c>
      <c r="C18" s="89" t="s">
        <v>324</v>
      </c>
      <c r="D18" s="89" t="s">
        <v>357</v>
      </c>
      <c r="I18" s="15" t="s">
        <v>148</v>
      </c>
      <c r="J18" s="19"/>
      <c r="K18" s="15" t="s">
        <v>111</v>
      </c>
      <c r="L18" s="19" t="s">
        <v>16</v>
      </c>
      <c r="M18" s="15" t="s">
        <v>17</v>
      </c>
    </row>
    <row r="19" spans="1:16" ht="12.6" customHeight="1" x14ac:dyDescent="0.2">
      <c r="A19" s="82" t="s">
        <v>14</v>
      </c>
      <c r="B19" s="57"/>
      <c r="C19" s="57"/>
      <c r="D19" s="104"/>
      <c r="I19" s="15" t="s">
        <v>154</v>
      </c>
      <c r="J19" s="19"/>
      <c r="K19" s="15" t="s">
        <v>8</v>
      </c>
      <c r="L19" s="19" t="s">
        <v>20</v>
      </c>
    </row>
    <row r="20" spans="1:16" ht="12.6" customHeight="1" x14ac:dyDescent="0.2">
      <c r="A20" s="82" t="s">
        <v>18</v>
      </c>
      <c r="B20" s="57"/>
      <c r="C20" s="57"/>
      <c r="D20" s="104"/>
      <c r="I20" s="15" t="s">
        <v>155</v>
      </c>
      <c r="J20" s="19"/>
      <c r="K20" s="15" t="s">
        <v>9</v>
      </c>
      <c r="L20" s="19" t="s">
        <v>22</v>
      </c>
    </row>
    <row r="21" spans="1:16" ht="12.6" customHeight="1" x14ac:dyDescent="0.2">
      <c r="A21" s="82" t="s">
        <v>271</v>
      </c>
      <c r="B21" s="57"/>
      <c r="C21" s="57"/>
      <c r="D21" s="104"/>
      <c r="I21" s="15" t="s">
        <v>302</v>
      </c>
      <c r="J21" s="19"/>
      <c r="K21" s="15" t="s">
        <v>163</v>
      </c>
      <c r="L21" s="19" t="s">
        <v>26</v>
      </c>
    </row>
    <row r="22" spans="1:16" ht="12.75" customHeight="1" x14ac:dyDescent="0.2">
      <c r="A22" s="83" t="s">
        <v>335</v>
      </c>
      <c r="B22" s="57"/>
      <c r="C22" s="57"/>
      <c r="D22" s="104"/>
      <c r="I22" s="15" t="s">
        <v>150</v>
      </c>
      <c r="J22" s="19"/>
      <c r="K22" s="15" t="s">
        <v>113</v>
      </c>
      <c r="L22" s="19" t="s">
        <v>30</v>
      </c>
      <c r="M22" s="15" t="s">
        <v>23</v>
      </c>
    </row>
    <row r="23" spans="1:16" ht="12.6" customHeight="1" x14ac:dyDescent="0.2">
      <c r="A23" s="105" t="s">
        <v>21</v>
      </c>
      <c r="B23" s="105"/>
      <c r="C23" s="105"/>
      <c r="D23" s="105"/>
      <c r="I23" s="15" t="s">
        <v>151</v>
      </c>
      <c r="J23" s="19"/>
      <c r="K23" s="15" t="s">
        <v>164</v>
      </c>
      <c r="L23" s="19" t="s">
        <v>33</v>
      </c>
      <c r="M23" s="19" t="s">
        <v>27</v>
      </c>
    </row>
    <row r="24" spans="1:16" ht="12.6" customHeight="1" x14ac:dyDescent="0.2">
      <c r="A24" s="82" t="s">
        <v>24</v>
      </c>
      <c r="B24" s="57"/>
      <c r="C24" s="88" t="s">
        <v>10</v>
      </c>
      <c r="D24" s="88"/>
      <c r="I24" s="15" t="s">
        <v>152</v>
      </c>
      <c r="J24" s="19"/>
      <c r="K24" s="15" t="s">
        <v>165</v>
      </c>
      <c r="L24" s="19" t="s">
        <v>36</v>
      </c>
      <c r="M24" s="19" t="s">
        <v>31</v>
      </c>
    </row>
    <row r="25" spans="1:16" ht="12.6" customHeight="1" x14ac:dyDescent="0.2">
      <c r="A25" s="82" t="s">
        <v>28</v>
      </c>
      <c r="B25" s="57"/>
      <c r="C25" s="109" t="s">
        <v>354</v>
      </c>
      <c r="D25" s="110"/>
      <c r="I25" s="15" t="s">
        <v>300</v>
      </c>
      <c r="J25" s="19"/>
      <c r="K25" s="15" t="s">
        <v>166</v>
      </c>
      <c r="L25" s="19" t="s">
        <v>40</v>
      </c>
      <c r="M25" s="19" t="s">
        <v>34</v>
      </c>
    </row>
    <row r="26" spans="1:16" ht="12.6" customHeight="1" x14ac:dyDescent="0.2">
      <c r="A26" s="82" t="s">
        <v>32</v>
      </c>
      <c r="B26" s="57"/>
      <c r="C26" s="111" t="s">
        <v>355</v>
      </c>
      <c r="D26" s="112"/>
      <c r="I26" s="15" t="s">
        <v>301</v>
      </c>
      <c r="J26" s="19"/>
      <c r="K26" s="15" t="s">
        <v>167</v>
      </c>
      <c r="L26" s="19" t="s">
        <v>42</v>
      </c>
      <c r="M26" s="19" t="s">
        <v>37</v>
      </c>
    </row>
    <row r="27" spans="1:16" ht="12.6" customHeight="1" x14ac:dyDescent="0.2">
      <c r="A27" s="82" t="s">
        <v>208</v>
      </c>
      <c r="B27" s="57"/>
      <c r="C27" s="113" t="s">
        <v>356</v>
      </c>
      <c r="D27" s="114"/>
      <c r="I27" s="15" t="s">
        <v>299</v>
      </c>
      <c r="J27" s="19"/>
      <c r="K27" s="15" t="s">
        <v>168</v>
      </c>
      <c r="L27" s="19" t="s">
        <v>46</v>
      </c>
      <c r="M27" s="19" t="s">
        <v>41</v>
      </c>
    </row>
    <row r="28" spans="1:16" ht="12.75" customHeight="1" x14ac:dyDescent="0.2">
      <c r="A28" s="82" t="s">
        <v>214</v>
      </c>
      <c r="B28" s="57"/>
      <c r="C28" s="88" t="s">
        <v>10</v>
      </c>
      <c r="D28" s="88"/>
      <c r="I28" s="15" t="s">
        <v>153</v>
      </c>
      <c r="J28" s="19"/>
      <c r="K28" s="15" t="s">
        <v>169</v>
      </c>
      <c r="L28" s="19" t="s">
        <v>50</v>
      </c>
      <c r="M28" s="19" t="s">
        <v>43</v>
      </c>
    </row>
    <row r="29" spans="1:16" ht="12.6" customHeight="1" x14ac:dyDescent="0.2">
      <c r="A29" s="97" t="s">
        <v>38</v>
      </c>
      <c r="B29" s="97"/>
      <c r="C29" s="97"/>
      <c r="D29" s="97"/>
      <c r="I29" s="15" t="s">
        <v>157</v>
      </c>
      <c r="J29" s="19"/>
      <c r="K29" s="15" t="s">
        <v>11</v>
      </c>
      <c r="L29" s="19" t="s">
        <v>53</v>
      </c>
      <c r="M29" s="19" t="s">
        <v>47</v>
      </c>
    </row>
    <row r="30" spans="1:16" ht="12.6" customHeight="1" x14ac:dyDescent="0.2">
      <c r="A30" s="82" t="s">
        <v>280</v>
      </c>
      <c r="B30" s="57"/>
      <c r="C30" s="88" t="s">
        <v>10</v>
      </c>
      <c r="D30" s="88"/>
      <c r="I30" s="15" t="s">
        <v>229</v>
      </c>
      <c r="J30" s="19"/>
      <c r="K30" s="15" t="s">
        <v>170</v>
      </c>
      <c r="L30" s="19"/>
      <c r="M30" s="19"/>
    </row>
    <row r="31" spans="1:16" ht="12.6" customHeight="1" x14ac:dyDescent="0.2">
      <c r="A31" s="84" t="s">
        <v>281</v>
      </c>
      <c r="B31" s="57"/>
      <c r="C31" s="88" t="s">
        <v>10</v>
      </c>
      <c r="D31" s="88"/>
      <c r="I31" s="15" t="s">
        <v>156</v>
      </c>
      <c r="J31" s="19"/>
      <c r="K31" s="15" t="s">
        <v>12</v>
      </c>
    </row>
    <row r="32" spans="1:16" ht="12.6" customHeight="1" x14ac:dyDescent="0.2">
      <c r="A32" s="82" t="s">
        <v>44</v>
      </c>
      <c r="B32" s="57"/>
      <c r="C32" s="88" t="s">
        <v>10</v>
      </c>
      <c r="D32" s="88"/>
      <c r="I32" s="15" t="s">
        <v>158</v>
      </c>
      <c r="J32" s="19"/>
      <c r="K32" s="15" t="s">
        <v>13</v>
      </c>
      <c r="M32" s="19"/>
    </row>
    <row r="33" spans="1:15" ht="12.6" customHeight="1" x14ac:dyDescent="0.2">
      <c r="A33" s="82" t="s">
        <v>48</v>
      </c>
      <c r="B33" s="57"/>
      <c r="C33" s="88" t="s">
        <v>10</v>
      </c>
      <c r="D33" s="88"/>
      <c r="I33" s="15" t="s">
        <v>307</v>
      </c>
      <c r="J33" s="19"/>
      <c r="K33" s="15" t="s">
        <v>171</v>
      </c>
    </row>
    <row r="34" spans="1:15" ht="12.6" customHeight="1" x14ac:dyDescent="0.2">
      <c r="A34" s="82" t="s">
        <v>236</v>
      </c>
      <c r="B34" s="183"/>
      <c r="C34" s="98" t="s">
        <v>350</v>
      </c>
      <c r="D34" s="99"/>
      <c r="I34" s="15" t="s">
        <v>294</v>
      </c>
      <c r="J34" s="19"/>
      <c r="K34" s="15" t="s">
        <v>107</v>
      </c>
    </row>
    <row r="35" spans="1:15" ht="12.6" customHeight="1" x14ac:dyDescent="0.2">
      <c r="A35" s="82" t="s">
        <v>51</v>
      </c>
      <c r="B35" s="57"/>
      <c r="C35" s="100" t="s">
        <v>351</v>
      </c>
      <c r="D35" s="101"/>
      <c r="J35" s="19"/>
      <c r="K35" s="15" t="s">
        <v>15</v>
      </c>
    </row>
    <row r="36" spans="1:15" ht="12.6" customHeight="1" x14ac:dyDescent="0.2">
      <c r="A36" s="82" t="s">
        <v>55</v>
      </c>
      <c r="B36" s="57"/>
      <c r="C36" s="100" t="s">
        <v>352</v>
      </c>
      <c r="D36" s="101"/>
      <c r="J36" s="19"/>
      <c r="K36" s="15" t="s">
        <v>19</v>
      </c>
      <c r="M36" s="19"/>
    </row>
    <row r="37" spans="1:15" ht="12.75" customHeight="1" x14ac:dyDescent="0.2">
      <c r="A37" s="82" t="s">
        <v>336</v>
      </c>
      <c r="B37" s="57"/>
      <c r="C37" s="102" t="s">
        <v>353</v>
      </c>
      <c r="D37" s="103"/>
      <c r="J37" s="19"/>
      <c r="K37" s="15" t="s">
        <v>110</v>
      </c>
      <c r="M37" s="19"/>
    </row>
    <row r="38" spans="1:15" ht="12.6" customHeight="1" x14ac:dyDescent="0.2">
      <c r="A38" s="71"/>
      <c r="B38" s="72" t="s">
        <v>58</v>
      </c>
      <c r="C38" s="97" t="s">
        <v>337</v>
      </c>
      <c r="D38" s="97"/>
      <c r="E38" s="20"/>
      <c r="I38" s="15" t="s">
        <v>215</v>
      </c>
      <c r="J38" s="19"/>
      <c r="K38" s="15" t="s">
        <v>172</v>
      </c>
    </row>
    <row r="39" spans="1:15" ht="12.6" customHeight="1" x14ac:dyDescent="0.2">
      <c r="A39" s="82" t="s">
        <v>60</v>
      </c>
      <c r="B39" s="78"/>
      <c r="C39" s="184"/>
      <c r="D39" s="185"/>
      <c r="I39" s="15" t="s">
        <v>216</v>
      </c>
      <c r="J39" s="19"/>
      <c r="K39" s="15" t="s">
        <v>205</v>
      </c>
    </row>
    <row r="40" spans="1:15" ht="12.6" customHeight="1" x14ac:dyDescent="0.2">
      <c r="A40" s="82" t="s">
        <v>62</v>
      </c>
      <c r="B40" s="57"/>
      <c r="C40" s="184"/>
      <c r="D40" s="185"/>
      <c r="I40" s="15" t="s">
        <v>217</v>
      </c>
      <c r="J40" s="19"/>
      <c r="K40" s="15" t="s">
        <v>173</v>
      </c>
      <c r="O40" s="18"/>
    </row>
    <row r="41" spans="1:15" ht="12.6" customHeight="1" x14ac:dyDescent="0.2">
      <c r="A41" s="82" t="s">
        <v>209</v>
      </c>
      <c r="B41" s="57"/>
      <c r="C41" s="184"/>
      <c r="D41" s="185"/>
      <c r="I41" s="15" t="s">
        <v>218</v>
      </c>
      <c r="J41" s="19"/>
      <c r="K41" s="15" t="s">
        <v>174</v>
      </c>
    </row>
    <row r="42" spans="1:15" ht="12.6" customHeight="1" x14ac:dyDescent="0.2">
      <c r="A42" s="82" t="s">
        <v>69</v>
      </c>
      <c r="B42" s="57"/>
      <c r="C42" s="186"/>
      <c r="D42" s="187"/>
      <c r="I42" s="15" t="s">
        <v>282</v>
      </c>
      <c r="J42" s="19"/>
      <c r="K42" s="15" t="s">
        <v>175</v>
      </c>
    </row>
    <row r="43" spans="1:15" ht="12.6" customHeight="1" x14ac:dyDescent="0.2">
      <c r="A43" s="82" t="s">
        <v>71</v>
      </c>
      <c r="B43" s="57"/>
      <c r="C43" s="186"/>
      <c r="D43" s="187"/>
      <c r="I43" s="15" t="s">
        <v>283</v>
      </c>
      <c r="J43" s="19"/>
      <c r="K43" s="15" t="s">
        <v>25</v>
      </c>
    </row>
    <row r="44" spans="1:15" ht="12.6" customHeight="1" x14ac:dyDescent="0.2">
      <c r="A44" s="82" t="s">
        <v>213</v>
      </c>
      <c r="B44" s="57"/>
      <c r="C44" s="188"/>
      <c r="D44" s="189"/>
      <c r="I44" s="15" t="s">
        <v>284</v>
      </c>
      <c r="J44" s="19"/>
      <c r="K44" s="15" t="s">
        <v>176</v>
      </c>
    </row>
    <row r="45" spans="1:15" ht="12.6" customHeight="1" x14ac:dyDescent="0.2">
      <c r="A45" s="82" t="s">
        <v>74</v>
      </c>
      <c r="B45" s="57"/>
      <c r="C45" s="97" t="s">
        <v>338</v>
      </c>
      <c r="D45" s="97"/>
      <c r="I45" s="15" t="s">
        <v>285</v>
      </c>
      <c r="J45" s="19"/>
      <c r="K45" s="25" t="s">
        <v>108</v>
      </c>
    </row>
    <row r="46" spans="1:15" ht="12.6" customHeight="1" x14ac:dyDescent="0.2">
      <c r="A46" s="82" t="s">
        <v>76</v>
      </c>
      <c r="B46" s="57"/>
      <c r="C46" s="82" t="s">
        <v>239</v>
      </c>
      <c r="D46" s="57"/>
      <c r="G46" s="25"/>
      <c r="H46" s="25"/>
      <c r="I46" s="25" t="s">
        <v>272</v>
      </c>
      <c r="J46" s="25"/>
      <c r="K46" s="25" t="s">
        <v>177</v>
      </c>
      <c r="L46" s="25"/>
      <c r="M46" s="25"/>
      <c r="N46" s="25"/>
      <c r="O46" s="25"/>
    </row>
    <row r="47" spans="1:15" ht="12.6" customHeight="1" x14ac:dyDescent="0.2">
      <c r="A47" s="82" t="s">
        <v>211</v>
      </c>
      <c r="B47" s="57"/>
      <c r="C47" s="82" t="s">
        <v>240</v>
      </c>
      <c r="D47" s="57"/>
      <c r="G47" s="25"/>
      <c r="H47" s="25"/>
      <c r="I47" s="25" t="s">
        <v>273</v>
      </c>
      <c r="J47" s="25"/>
      <c r="K47" s="25" t="s">
        <v>178</v>
      </c>
      <c r="L47" s="25"/>
      <c r="M47" s="25"/>
      <c r="N47" s="25"/>
      <c r="O47" s="25"/>
    </row>
    <row r="48" spans="1:15" ht="12.6" customHeight="1" x14ac:dyDescent="0.2">
      <c r="A48" s="82" t="s">
        <v>66</v>
      </c>
      <c r="B48" s="57"/>
      <c r="C48" s="82" t="s">
        <v>241</v>
      </c>
      <c r="D48" s="57"/>
      <c r="G48" s="25"/>
      <c r="H48" s="25"/>
      <c r="I48" s="25"/>
      <c r="J48" s="25"/>
      <c r="K48" s="25" t="s">
        <v>112</v>
      </c>
      <c r="L48" s="25"/>
      <c r="M48" s="25"/>
      <c r="N48" s="115"/>
      <c r="O48" s="25"/>
    </row>
    <row r="49" spans="1:15" ht="12.6" customHeight="1" x14ac:dyDescent="0.2">
      <c r="A49" s="82" t="s">
        <v>339</v>
      </c>
      <c r="B49" s="57"/>
      <c r="C49" s="81" t="s">
        <v>238</v>
      </c>
      <c r="D49" s="57"/>
      <c r="G49" s="25"/>
      <c r="H49" s="25"/>
      <c r="I49" s="25"/>
      <c r="J49" s="25"/>
      <c r="K49" s="25" t="s">
        <v>179</v>
      </c>
      <c r="L49" s="25"/>
      <c r="M49" s="25"/>
      <c r="N49" s="115"/>
      <c r="O49" s="25"/>
    </row>
    <row r="50" spans="1:15" ht="12" customHeight="1" x14ac:dyDescent="0.2">
      <c r="A50" s="106" t="s">
        <v>261</v>
      </c>
      <c r="B50" s="107"/>
      <c r="C50" s="82" t="s">
        <v>278</v>
      </c>
      <c r="D50" s="57"/>
      <c r="G50" s="25"/>
      <c r="H50" s="39" t="s">
        <v>268</v>
      </c>
      <c r="I50" s="40"/>
      <c r="J50" s="24"/>
      <c r="K50" s="15" t="s">
        <v>180</v>
      </c>
      <c r="L50" s="25"/>
      <c r="M50" s="25"/>
      <c r="N50" s="25"/>
      <c r="O50" s="25"/>
    </row>
    <row r="51" spans="1:15" ht="12" customHeight="1" x14ac:dyDescent="0.2">
      <c r="A51" s="81" t="s">
        <v>325</v>
      </c>
      <c r="B51" s="79"/>
      <c r="C51" s="82" t="s">
        <v>279</v>
      </c>
      <c r="D51" s="57"/>
      <c r="H51" s="21"/>
      <c r="I51" s="21" t="s">
        <v>263</v>
      </c>
      <c r="J51" s="19"/>
      <c r="K51" s="15" t="s">
        <v>29</v>
      </c>
    </row>
    <row r="52" spans="1:15" ht="12.75" customHeight="1" x14ac:dyDescent="0.2">
      <c r="A52" s="200"/>
      <c r="B52" s="201"/>
      <c r="C52" s="97" t="s">
        <v>340</v>
      </c>
      <c r="D52" s="97"/>
      <c r="H52" s="21"/>
      <c r="I52" s="22" t="s">
        <v>264</v>
      </c>
      <c r="J52" s="19"/>
      <c r="K52" s="15" t="s">
        <v>35</v>
      </c>
    </row>
    <row r="53" spans="1:15" ht="12.75" customHeight="1" x14ac:dyDescent="0.2">
      <c r="A53" s="202"/>
      <c r="B53" s="203"/>
      <c r="C53" s="85" t="s">
        <v>262</v>
      </c>
      <c r="D53" s="80"/>
      <c r="H53" s="21"/>
      <c r="I53" s="22" t="s">
        <v>265</v>
      </c>
      <c r="K53" s="15" t="s">
        <v>181</v>
      </c>
      <c r="L53" s="19"/>
    </row>
    <row r="54" spans="1:15" ht="12" customHeight="1" x14ac:dyDescent="0.2">
      <c r="A54" s="202"/>
      <c r="B54" s="203"/>
      <c r="C54" s="85" t="s">
        <v>274</v>
      </c>
      <c r="D54" s="80"/>
      <c r="I54" s="23"/>
      <c r="J54" s="24"/>
      <c r="K54" s="15" t="s">
        <v>182</v>
      </c>
    </row>
    <row r="55" spans="1:15" ht="12" customHeight="1" x14ac:dyDescent="0.2">
      <c r="A55" s="202"/>
      <c r="B55" s="203"/>
      <c r="C55" s="86" t="s">
        <v>276</v>
      </c>
      <c r="D55" s="80"/>
      <c r="E55" s="25"/>
      <c r="F55" s="25"/>
      <c r="G55" s="25"/>
      <c r="H55" s="25"/>
      <c r="I55" s="23"/>
      <c r="J55" s="25"/>
      <c r="K55" s="15" t="s">
        <v>39</v>
      </c>
    </row>
    <row r="56" spans="1:15" ht="17.25" customHeight="1" x14ac:dyDescent="0.2">
      <c r="A56" s="204"/>
      <c r="B56" s="205"/>
      <c r="C56" s="85" t="s">
        <v>277</v>
      </c>
      <c r="D56" s="80"/>
      <c r="E56" s="26"/>
      <c r="F56" s="26"/>
      <c r="G56" s="26"/>
      <c r="H56" s="27" t="s">
        <v>239</v>
      </c>
      <c r="I56" s="28"/>
      <c r="J56" s="26"/>
      <c r="K56" s="15" t="s">
        <v>183</v>
      </c>
    </row>
    <row r="57" spans="1:15" ht="12.75" customHeight="1" x14ac:dyDescent="0.2">
      <c r="A57" s="108" t="s">
        <v>341</v>
      </c>
      <c r="B57" s="108"/>
      <c r="C57" s="108"/>
      <c r="D57" s="108"/>
      <c r="E57" s="18"/>
      <c r="F57" s="18"/>
      <c r="G57" s="18"/>
      <c r="H57" s="29"/>
      <c r="I57" s="30" t="s">
        <v>242</v>
      </c>
      <c r="J57" s="18"/>
      <c r="K57" s="15" t="s">
        <v>109</v>
      </c>
    </row>
    <row r="58" spans="1:15" x14ac:dyDescent="0.2">
      <c r="A58" s="116"/>
      <c r="B58" s="116"/>
      <c r="C58" s="116"/>
      <c r="D58" s="91" t="s">
        <v>210</v>
      </c>
      <c r="H58" s="30"/>
      <c r="I58" s="30" t="s">
        <v>243</v>
      </c>
      <c r="K58" s="15" t="s">
        <v>184</v>
      </c>
    </row>
    <row r="59" spans="1:15" x14ac:dyDescent="0.2">
      <c r="A59" s="25"/>
      <c r="B59" s="25"/>
      <c r="C59" s="25"/>
      <c r="H59" s="30"/>
      <c r="I59" s="30" t="s">
        <v>244</v>
      </c>
      <c r="K59" s="15" t="s">
        <v>185</v>
      </c>
    </row>
    <row r="60" spans="1:15" x14ac:dyDescent="0.2">
      <c r="A60" s="25"/>
      <c r="B60" s="25"/>
      <c r="C60" s="25"/>
      <c r="H60" s="30"/>
      <c r="I60" s="30" t="s">
        <v>245</v>
      </c>
      <c r="K60" s="15" t="s">
        <v>115</v>
      </c>
    </row>
    <row r="61" spans="1:15" x14ac:dyDescent="0.2">
      <c r="A61" s="25"/>
      <c r="B61" s="25"/>
      <c r="C61" s="25"/>
      <c r="H61" s="30"/>
      <c r="I61" s="30" t="s">
        <v>246</v>
      </c>
      <c r="K61" s="15" t="s">
        <v>45</v>
      </c>
    </row>
    <row r="62" spans="1:15" x14ac:dyDescent="0.2">
      <c r="A62" s="25"/>
      <c r="B62" s="25"/>
      <c r="C62" s="25"/>
      <c r="H62" s="30"/>
      <c r="I62" s="30" t="s">
        <v>247</v>
      </c>
      <c r="K62" s="15" t="s">
        <v>49</v>
      </c>
    </row>
    <row r="63" spans="1:15" x14ac:dyDescent="0.2">
      <c r="A63" s="25"/>
      <c r="B63" s="25"/>
      <c r="C63" s="25"/>
      <c r="H63" s="30"/>
      <c r="I63" s="30" t="s">
        <v>248</v>
      </c>
      <c r="K63" s="15" t="s">
        <v>52</v>
      </c>
    </row>
    <row r="64" spans="1:15" x14ac:dyDescent="0.2">
      <c r="A64" s="25"/>
      <c r="B64" s="25"/>
      <c r="C64" s="25"/>
      <c r="H64" s="30"/>
      <c r="I64" s="30" t="s">
        <v>249</v>
      </c>
      <c r="K64" s="15" t="s">
        <v>186</v>
      </c>
    </row>
    <row r="65" spans="1:11" x14ac:dyDescent="0.2">
      <c r="A65" s="25"/>
      <c r="B65" s="25"/>
      <c r="C65" s="25"/>
      <c r="H65" s="30"/>
      <c r="I65" s="30" t="s">
        <v>250</v>
      </c>
      <c r="K65" s="15" t="s">
        <v>54</v>
      </c>
    </row>
    <row r="66" spans="1:11" x14ac:dyDescent="0.2">
      <c r="A66" s="25"/>
      <c r="B66" s="25"/>
      <c r="C66" s="25"/>
      <c r="H66" s="30"/>
      <c r="I66" s="30" t="s">
        <v>251</v>
      </c>
      <c r="K66" s="15" t="s">
        <v>187</v>
      </c>
    </row>
    <row r="67" spans="1:11" x14ac:dyDescent="0.2">
      <c r="A67" s="25"/>
      <c r="B67" s="25"/>
      <c r="C67" s="25"/>
      <c r="H67" s="30"/>
      <c r="I67" s="30" t="s">
        <v>252</v>
      </c>
      <c r="K67" s="15" t="s">
        <v>188</v>
      </c>
    </row>
    <row r="68" spans="1:11" x14ac:dyDescent="0.2">
      <c r="A68" s="25"/>
      <c r="B68" s="25"/>
      <c r="C68" s="25"/>
      <c r="H68" s="30"/>
      <c r="I68" s="30" t="s">
        <v>253</v>
      </c>
      <c r="K68" s="15" t="s">
        <v>189</v>
      </c>
    </row>
    <row r="69" spans="1:11" x14ac:dyDescent="0.2">
      <c r="A69" s="25"/>
      <c r="B69" s="25"/>
      <c r="C69" s="25"/>
      <c r="H69" s="30"/>
      <c r="I69" s="30" t="s">
        <v>254</v>
      </c>
      <c r="K69" s="15" t="s">
        <v>190</v>
      </c>
    </row>
    <row r="70" spans="1:11" x14ac:dyDescent="0.2">
      <c r="A70" s="25"/>
      <c r="B70" s="25"/>
      <c r="C70" s="25"/>
      <c r="E70" s="25"/>
      <c r="H70" s="30"/>
      <c r="I70" s="30" t="s">
        <v>255</v>
      </c>
      <c r="K70" s="15" t="s">
        <v>56</v>
      </c>
    </row>
    <row r="71" spans="1:11" x14ac:dyDescent="0.2">
      <c r="A71" s="25"/>
      <c r="B71" s="25"/>
      <c r="C71" s="25"/>
      <c r="D71" s="25"/>
      <c r="E71" s="25"/>
      <c r="H71" s="30"/>
      <c r="I71" s="30" t="s">
        <v>17</v>
      </c>
      <c r="K71" s="15" t="s">
        <v>191</v>
      </c>
    </row>
    <row r="72" spans="1:11" x14ac:dyDescent="0.2">
      <c r="A72" s="25"/>
      <c r="B72" s="25"/>
      <c r="C72" s="25"/>
      <c r="D72" s="25"/>
      <c r="E72" s="25"/>
      <c r="K72" s="15" t="s">
        <v>192</v>
      </c>
    </row>
    <row r="73" spans="1:11" x14ac:dyDescent="0.2">
      <c r="A73" s="25"/>
      <c r="B73" s="25"/>
      <c r="C73" s="25"/>
      <c r="D73" s="25"/>
      <c r="E73" s="25"/>
      <c r="H73" s="31" t="s">
        <v>241</v>
      </c>
      <c r="I73" s="32"/>
      <c r="K73" s="15" t="s">
        <v>193</v>
      </c>
    </row>
    <row r="74" spans="1:11" x14ac:dyDescent="0.2">
      <c r="A74" s="25"/>
      <c r="B74" s="25"/>
      <c r="C74" s="25"/>
      <c r="D74" s="25"/>
      <c r="E74" s="25"/>
      <c r="H74" s="32"/>
      <c r="I74" s="32" t="s">
        <v>256</v>
      </c>
      <c r="K74" s="15" t="s">
        <v>194</v>
      </c>
    </row>
    <row r="75" spans="1:11" x14ac:dyDescent="0.2">
      <c r="A75" s="25"/>
      <c r="B75" s="25"/>
      <c r="C75" s="25"/>
      <c r="D75" s="25"/>
      <c r="E75" s="25"/>
      <c r="H75" s="32"/>
      <c r="I75" s="32" t="s">
        <v>257</v>
      </c>
      <c r="K75" s="15" t="s">
        <v>195</v>
      </c>
    </row>
    <row r="76" spans="1:11" x14ac:dyDescent="0.2">
      <c r="A76" s="25"/>
      <c r="B76" s="25"/>
      <c r="C76" s="25"/>
      <c r="D76" s="25"/>
      <c r="E76" s="25"/>
      <c r="H76" s="32"/>
      <c r="I76" s="32" t="s">
        <v>258</v>
      </c>
      <c r="K76" s="15" t="s">
        <v>57</v>
      </c>
    </row>
    <row r="77" spans="1:11" x14ac:dyDescent="0.2">
      <c r="A77" s="25"/>
      <c r="B77" s="25"/>
      <c r="C77" s="25"/>
      <c r="D77" s="25"/>
      <c r="E77" s="25"/>
      <c r="H77" s="32"/>
      <c r="I77" s="32" t="s">
        <v>259</v>
      </c>
      <c r="K77" s="15" t="s">
        <v>59</v>
      </c>
    </row>
    <row r="78" spans="1:11" x14ac:dyDescent="0.2">
      <c r="A78" s="25"/>
      <c r="B78" s="25"/>
      <c r="C78" s="25"/>
      <c r="D78" s="25"/>
      <c r="E78" s="25"/>
      <c r="H78" s="32"/>
      <c r="I78" s="32" t="s">
        <v>260</v>
      </c>
      <c r="K78" s="15" t="s">
        <v>61</v>
      </c>
    </row>
    <row r="79" spans="1:11" x14ac:dyDescent="0.2">
      <c r="A79" s="25"/>
      <c r="B79" s="25"/>
      <c r="C79" s="25"/>
      <c r="D79" s="25"/>
      <c r="E79" s="25"/>
      <c r="K79" s="15" t="s">
        <v>63</v>
      </c>
    </row>
    <row r="80" spans="1:11" x14ac:dyDescent="0.2">
      <c r="A80" s="25"/>
      <c r="B80" s="25"/>
      <c r="C80" s="25"/>
      <c r="D80" s="25"/>
      <c r="E80" s="25"/>
      <c r="K80" s="15" t="s">
        <v>196</v>
      </c>
    </row>
    <row r="81" spans="1:11" x14ac:dyDescent="0.2">
      <c r="A81" s="25"/>
      <c r="B81" s="25"/>
      <c r="C81" s="25"/>
      <c r="D81" s="25"/>
      <c r="E81" s="25"/>
      <c r="K81" s="15" t="s">
        <v>197</v>
      </c>
    </row>
    <row r="82" spans="1:11" x14ac:dyDescent="0.2">
      <c r="A82" s="25"/>
      <c r="B82" s="25"/>
      <c r="C82" s="25"/>
      <c r="D82" s="25"/>
      <c r="E82" s="25"/>
      <c r="K82" s="15" t="s">
        <v>198</v>
      </c>
    </row>
    <row r="83" spans="1:11" x14ac:dyDescent="0.2">
      <c r="A83" s="25"/>
      <c r="B83" s="25"/>
      <c r="C83" s="25"/>
      <c r="D83" s="25"/>
      <c r="E83" s="25"/>
      <c r="K83" s="15" t="s">
        <v>64</v>
      </c>
    </row>
    <row r="84" spans="1:11" x14ac:dyDescent="0.2">
      <c r="A84" s="25"/>
      <c r="B84" s="25"/>
      <c r="C84" s="25"/>
      <c r="D84" s="25"/>
      <c r="E84" s="25"/>
      <c r="K84" s="15" t="s">
        <v>65</v>
      </c>
    </row>
    <row r="85" spans="1:11" x14ac:dyDescent="0.2">
      <c r="A85" s="25"/>
      <c r="B85" s="25"/>
      <c r="C85" s="25"/>
      <c r="D85" s="25"/>
      <c r="E85" s="25"/>
      <c r="K85" s="15" t="s">
        <v>67</v>
      </c>
    </row>
    <row r="86" spans="1:11" x14ac:dyDescent="0.2">
      <c r="A86" s="25"/>
      <c r="B86" s="25"/>
      <c r="C86" s="25"/>
      <c r="D86" s="25"/>
      <c r="E86" s="25"/>
      <c r="K86" s="15" t="s">
        <v>68</v>
      </c>
    </row>
    <row r="87" spans="1:11" x14ac:dyDescent="0.2">
      <c r="A87" s="25"/>
      <c r="B87" s="25"/>
      <c r="C87" s="25"/>
      <c r="D87" s="25"/>
      <c r="E87" s="25"/>
      <c r="K87" s="15" t="s">
        <v>70</v>
      </c>
    </row>
    <row r="88" spans="1:11" x14ac:dyDescent="0.2">
      <c r="A88" s="25"/>
      <c r="B88" s="25"/>
      <c r="C88" s="25"/>
      <c r="D88" s="25"/>
      <c r="E88" s="25"/>
      <c r="K88" s="15" t="s">
        <v>199</v>
      </c>
    </row>
    <row r="89" spans="1:11" x14ac:dyDescent="0.2">
      <c r="A89" s="25"/>
      <c r="B89" s="25"/>
      <c r="C89" s="25"/>
      <c r="D89" s="25"/>
      <c r="E89" s="25"/>
      <c r="K89" s="15" t="s">
        <v>72</v>
      </c>
    </row>
    <row r="90" spans="1:11" x14ac:dyDescent="0.2">
      <c r="A90" s="25"/>
      <c r="B90" s="25"/>
      <c r="C90" s="25"/>
      <c r="D90" s="25"/>
      <c r="E90" s="25"/>
      <c r="K90" s="15" t="s">
        <v>200</v>
      </c>
    </row>
    <row r="91" spans="1:11" x14ac:dyDescent="0.2">
      <c r="A91" s="25"/>
      <c r="B91" s="25"/>
      <c r="C91" s="25"/>
      <c r="D91" s="25"/>
      <c r="E91" s="25"/>
      <c r="K91" s="15" t="s">
        <v>201</v>
      </c>
    </row>
    <row r="92" spans="1:11" x14ac:dyDescent="0.2">
      <c r="A92" s="25"/>
      <c r="B92" s="25"/>
      <c r="C92" s="25"/>
      <c r="D92" s="25"/>
      <c r="E92" s="25"/>
      <c r="K92" s="15" t="s">
        <v>73</v>
      </c>
    </row>
    <row r="93" spans="1:11" x14ac:dyDescent="0.2">
      <c r="A93" s="25"/>
      <c r="B93" s="25"/>
      <c r="C93" s="25"/>
      <c r="D93" s="25"/>
      <c r="E93" s="25"/>
      <c r="K93" s="15" t="s">
        <v>202</v>
      </c>
    </row>
    <row r="94" spans="1:11" x14ac:dyDescent="0.2">
      <c r="A94" s="25"/>
      <c r="B94" s="25"/>
      <c r="C94" s="25"/>
      <c r="D94" s="25"/>
      <c r="E94" s="25"/>
      <c r="K94" s="15" t="s">
        <v>75</v>
      </c>
    </row>
    <row r="95" spans="1:11" x14ac:dyDescent="0.2">
      <c r="A95" s="25"/>
      <c r="B95" s="25"/>
      <c r="C95" s="25"/>
      <c r="D95" s="25"/>
      <c r="E95" s="25"/>
      <c r="K95" s="15" t="s">
        <v>203</v>
      </c>
    </row>
    <row r="96" spans="1:11" x14ac:dyDescent="0.2">
      <c r="A96" s="25"/>
      <c r="B96" s="25"/>
      <c r="C96" s="25"/>
      <c r="D96" s="25"/>
      <c r="E96" s="25"/>
      <c r="K96" s="15" t="s">
        <v>77</v>
      </c>
    </row>
    <row r="97" spans="1:11" x14ac:dyDescent="0.2">
      <c r="A97" s="25"/>
      <c r="B97" s="25"/>
      <c r="C97" s="25"/>
      <c r="D97" s="25"/>
      <c r="E97" s="25"/>
      <c r="K97" s="15" t="s">
        <v>204</v>
      </c>
    </row>
    <row r="98" spans="1:11" x14ac:dyDescent="0.2">
      <c r="A98" s="25"/>
      <c r="B98" s="25"/>
      <c r="C98" s="25"/>
      <c r="D98" s="25"/>
      <c r="E98" s="25"/>
      <c r="K98" s="15" t="s">
        <v>78</v>
      </c>
    </row>
    <row r="99" spans="1:11" x14ac:dyDescent="0.2">
      <c r="A99" s="25"/>
      <c r="B99" s="25"/>
      <c r="C99" s="25"/>
      <c r="D99" s="25"/>
      <c r="E99" s="25"/>
      <c r="K99" s="15" t="s">
        <v>79</v>
      </c>
    </row>
    <row r="100" spans="1:11" x14ac:dyDescent="0.2">
      <c r="A100" s="25"/>
      <c r="B100" s="25"/>
      <c r="C100" s="25"/>
      <c r="D100" s="25"/>
      <c r="E100" s="25"/>
      <c r="K100" s="15" t="s">
        <v>80</v>
      </c>
    </row>
    <row r="101" spans="1:11" x14ac:dyDescent="0.2">
      <c r="A101" s="25"/>
      <c r="B101" s="25"/>
      <c r="C101" s="25"/>
      <c r="D101" s="25"/>
      <c r="E101" s="25"/>
    </row>
    <row r="102" spans="1:11" x14ac:dyDescent="0.2">
      <c r="A102" s="25"/>
      <c r="B102" s="25"/>
      <c r="C102" s="25"/>
      <c r="D102" s="25"/>
      <c r="E102" s="25"/>
    </row>
    <row r="103" spans="1:11" x14ac:dyDescent="0.2">
      <c r="A103" s="25"/>
      <c r="B103" s="25"/>
      <c r="C103" s="25"/>
      <c r="D103" s="25"/>
      <c r="E103" s="25"/>
    </row>
    <row r="104" spans="1:11" x14ac:dyDescent="0.2">
      <c r="A104" s="25"/>
      <c r="B104" s="25"/>
      <c r="C104" s="25"/>
      <c r="D104" s="25"/>
      <c r="E104" s="25"/>
    </row>
    <row r="105" spans="1:11" x14ac:dyDescent="0.2">
      <c r="A105" s="25"/>
      <c r="B105" s="25"/>
      <c r="C105" s="25"/>
      <c r="D105" s="25"/>
      <c r="E105" s="25"/>
    </row>
    <row r="106" spans="1:11" x14ac:dyDescent="0.2">
      <c r="A106" s="25"/>
      <c r="B106" s="25"/>
      <c r="C106" s="25"/>
      <c r="D106" s="25"/>
      <c r="E106" s="25"/>
    </row>
    <row r="107" spans="1:11" x14ac:dyDescent="0.2">
      <c r="A107" s="25"/>
      <c r="B107" s="25"/>
      <c r="C107" s="25"/>
      <c r="D107" s="25"/>
      <c r="E107" s="25"/>
    </row>
    <row r="108" spans="1:11" x14ac:dyDescent="0.2">
      <c r="A108" s="25"/>
      <c r="B108" s="25"/>
      <c r="C108" s="25"/>
      <c r="D108" s="25"/>
      <c r="E108" s="25"/>
    </row>
    <row r="109" spans="1:11" x14ac:dyDescent="0.2">
      <c r="A109" s="25"/>
      <c r="B109" s="25"/>
      <c r="C109" s="25"/>
      <c r="D109" s="25"/>
      <c r="E109" s="25"/>
    </row>
    <row r="110" spans="1:11" x14ac:dyDescent="0.2">
      <c r="A110" s="25"/>
      <c r="B110" s="25"/>
      <c r="C110" s="25"/>
      <c r="D110" s="25"/>
      <c r="E110" s="25"/>
    </row>
    <row r="111" spans="1:11" x14ac:dyDescent="0.2">
      <c r="A111" s="25"/>
      <c r="B111" s="25"/>
      <c r="C111" s="25"/>
      <c r="D111" s="25"/>
      <c r="E111" s="25"/>
    </row>
    <row r="112" spans="1:11" x14ac:dyDescent="0.2">
      <c r="A112" s="25"/>
      <c r="B112" s="25"/>
      <c r="C112" s="25"/>
      <c r="D112" s="25"/>
      <c r="E112" s="25"/>
    </row>
    <row r="113" spans="1:5" x14ac:dyDescent="0.2">
      <c r="A113" s="25"/>
      <c r="B113" s="25"/>
      <c r="C113" s="25"/>
      <c r="D113" s="25"/>
      <c r="E113" s="25"/>
    </row>
    <row r="114" spans="1:5" x14ac:dyDescent="0.2">
      <c r="A114" s="25"/>
      <c r="B114" s="25"/>
      <c r="C114" s="25"/>
      <c r="D114" s="25"/>
      <c r="E114" s="25"/>
    </row>
    <row r="115" spans="1:5" x14ac:dyDescent="0.2">
      <c r="A115" s="25"/>
      <c r="B115" s="25"/>
      <c r="C115" s="25"/>
      <c r="D115" s="25"/>
      <c r="E115" s="25"/>
    </row>
    <row r="116" spans="1:5" x14ac:dyDescent="0.2">
      <c r="A116" s="25"/>
      <c r="B116" s="25"/>
      <c r="C116" s="25"/>
      <c r="D116" s="25"/>
      <c r="E116" s="25"/>
    </row>
    <row r="117" spans="1:5" x14ac:dyDescent="0.2">
      <c r="A117" s="25"/>
      <c r="B117" s="25"/>
      <c r="C117" s="25"/>
      <c r="D117" s="25"/>
      <c r="E117" s="25"/>
    </row>
    <row r="118" spans="1:5" x14ac:dyDescent="0.2">
      <c r="B118" s="25"/>
      <c r="C118" s="25"/>
      <c r="D118" s="25"/>
    </row>
  </sheetData>
  <sheetProtection sheet="1" objects="1" scenarios="1"/>
  <mergeCells count="11">
    <mergeCell ref="C2:D2"/>
    <mergeCell ref="A52:B56"/>
    <mergeCell ref="C6:D6"/>
    <mergeCell ref="C7:D7"/>
    <mergeCell ref="C8:D8"/>
    <mergeCell ref="C9:D9"/>
    <mergeCell ref="C10:D10"/>
    <mergeCell ref="C11:D11"/>
    <mergeCell ref="C12:D12"/>
    <mergeCell ref="C13:D13"/>
    <mergeCell ref="C14:D14"/>
  </mergeCells>
  <phoneticPr fontId="2" type="noConversion"/>
  <dataValidations count="16">
    <dataValidation showInputMessage="1" showErrorMessage="1" sqref="B36:B37" xr:uid="{00000000-0002-0000-0000-000000000000}"/>
    <dataValidation type="list" allowBlank="1" showInputMessage="1" showErrorMessage="1" sqref="B32" xr:uid="{00000000-0002-0000-0000-000001000000}">
      <formula1>$I$5:$I$7</formula1>
    </dataValidation>
    <dataValidation type="list" allowBlank="1" showInputMessage="1" sqref="B30:B31" xr:uid="{00000000-0002-0000-0000-000002000000}">
      <formula1>$I$5:$I$7</formula1>
    </dataValidation>
    <dataValidation type="list" allowBlank="1" showInputMessage="1" showErrorMessage="1" sqref="B28" xr:uid="{00000000-0002-0000-0000-000003000000}">
      <formula1>$I$38:$I$45</formula1>
    </dataValidation>
    <dataValidation type="list" allowBlank="1" showInputMessage="1" sqref="B49" xr:uid="{00000000-0002-0000-0000-000005000000}">
      <formula1>$L$18:$L$29</formula1>
    </dataValidation>
    <dataValidation type="list" allowBlank="1" showInputMessage="1" showErrorMessage="1" sqref="B21:C21" xr:uid="{00000000-0002-0000-0000-000006000000}">
      <formula1>$I$6:$I$7</formula1>
    </dataValidation>
    <dataValidation type="list" allowBlank="1" showInputMessage="1" showErrorMessage="1" sqref="D46" xr:uid="{00000000-0002-0000-0000-000007000000}">
      <formula1>$I$57:$I$71</formula1>
    </dataValidation>
    <dataValidation type="list" allowBlank="1" showInputMessage="1" showErrorMessage="1" sqref="D47" xr:uid="{00000000-0002-0000-0000-000008000000}">
      <formula1>$I$46:$I$47</formula1>
    </dataValidation>
    <dataValidation type="list" allowBlank="1" showInputMessage="1" showErrorMessage="1" sqref="D48" xr:uid="{00000000-0002-0000-0000-000009000000}">
      <formula1>$I$74:$I$78</formula1>
    </dataValidation>
    <dataValidation type="list" allowBlank="1" showInputMessage="1" showErrorMessage="1" sqref="D54" xr:uid="{00000000-0002-0000-0000-00000A000000}">
      <formula1>Alfalfa</formula1>
    </dataValidation>
    <dataValidation type="list" allowBlank="1" showInputMessage="1" sqref="B33" xr:uid="{00000000-0002-0000-0000-00000B000000}">
      <formula1>$L$8:$L$17</formula1>
    </dataValidation>
    <dataValidation type="list" allowBlank="1" sqref="B16" xr:uid="{00000000-0002-0000-0000-00000C000000}">
      <formula1>$J$5:$J$12</formula1>
    </dataValidation>
    <dataValidation type="list" allowBlank="1" showInputMessage="1" sqref="B19:C19" xr:uid="{00000000-0002-0000-0000-00000D000000}">
      <formula1>$I$13:$I$34</formula1>
    </dataValidation>
    <dataValidation allowBlank="1" showInputMessage="1" sqref="D19" xr:uid="{A2E172E4-E770-4142-8944-102BE5069DF1}"/>
    <dataValidation type="list" showInputMessage="1" sqref="B24" xr:uid="{00000000-0002-0000-0000-000004000000}">
      <formula1>$K$13:$K$100</formula1>
    </dataValidation>
    <dataValidation allowBlank="1" sqref="B17" xr:uid="{4DDBDB87-EE7E-45D5-AC32-34421C38BA92}"/>
  </dataValidations>
  <hyperlinks>
    <hyperlink ref="C4" r:id="rId1" xr:uid="{00000000-0004-0000-0000-000000000000}"/>
  </hyperlinks>
  <pageMargins left="0.35" right="0.25" top="0.25" bottom="0" header="0.5" footer="0.5"/>
  <pageSetup orientation="portrait" r:id="rId2"/>
  <headerFooter alignWithMargins="0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0EFD4"/>
  </sheetPr>
  <dimension ref="A1:Y36"/>
  <sheetViews>
    <sheetView showGridLines="0" showWhiteSpace="0" zoomScaleNormal="100" workbookViewId="0"/>
  </sheetViews>
  <sheetFormatPr defaultRowHeight="12.75" x14ac:dyDescent="0.2"/>
  <cols>
    <col min="1" max="1" width="19.85546875" customWidth="1"/>
    <col min="2" max="2" width="14" customWidth="1"/>
    <col min="3" max="3" width="13" customWidth="1"/>
    <col min="4" max="4" width="11.140625" customWidth="1"/>
    <col min="5" max="5" width="10.5703125" customWidth="1"/>
    <col min="6" max="6" width="18.42578125" customWidth="1"/>
    <col min="7" max="7" width="7.85546875" customWidth="1"/>
    <col min="8" max="9" width="8.42578125" customWidth="1"/>
    <col min="10" max="10" width="7.7109375" customWidth="1"/>
    <col min="11" max="11" width="17" customWidth="1"/>
    <col min="13" max="13" width="15.28515625" hidden="1" customWidth="1"/>
    <col min="14" max="14" width="6.28515625" hidden="1" customWidth="1"/>
    <col min="15" max="15" width="22.85546875" style="41" hidden="1" customWidth="1"/>
    <col min="16" max="16" width="25" hidden="1" customWidth="1"/>
    <col min="17" max="17" width="6.140625" hidden="1" customWidth="1"/>
    <col min="18" max="18" width="11.28515625" hidden="1" customWidth="1"/>
    <col min="19" max="19" width="6.28515625" hidden="1" customWidth="1"/>
    <col min="20" max="20" width="9.140625" hidden="1" customWidth="1"/>
    <col min="21" max="21" width="6.42578125" hidden="1" customWidth="1"/>
    <col min="22" max="25" width="9.140625" hidden="1" customWidth="1"/>
  </cols>
  <sheetData>
    <row r="1" spans="1:25" ht="27.75" customHeight="1" x14ac:dyDescent="0.2">
      <c r="A1" s="64" t="s">
        <v>326</v>
      </c>
      <c r="B1" s="64"/>
      <c r="C1" s="64"/>
      <c r="D1" s="64"/>
      <c r="E1" s="64"/>
      <c r="F1" s="64"/>
      <c r="G1" s="120" t="s">
        <v>293</v>
      </c>
      <c r="H1" s="120"/>
      <c r="I1" s="120"/>
      <c r="J1" s="149" t="str">
        <f>IF('Crop Management Info (1)'!C2="","",'Crop Management Info (1)'!C2)</f>
        <v/>
      </c>
      <c r="K1" s="125"/>
    </row>
    <row r="2" spans="1:25" ht="22.5" customHeight="1" x14ac:dyDescent="0.2">
      <c r="A2" s="119" t="s">
        <v>407</v>
      </c>
      <c r="B2" s="119"/>
      <c r="C2" s="119"/>
      <c r="D2" s="119"/>
      <c r="E2" s="119"/>
      <c r="F2" s="119"/>
      <c r="G2" s="65" t="s">
        <v>220</v>
      </c>
      <c r="H2" s="65"/>
      <c r="I2" s="121" t="s">
        <v>313</v>
      </c>
      <c r="J2" s="66"/>
      <c r="K2" s="66"/>
    </row>
    <row r="3" spans="1:25" ht="27.75" customHeight="1" x14ac:dyDescent="0.2">
      <c r="A3" s="94" t="s">
        <v>332</v>
      </c>
      <c r="B3" s="94"/>
      <c r="C3" s="67" t="s">
        <v>1</v>
      </c>
      <c r="D3" s="94" t="s">
        <v>358</v>
      </c>
      <c r="E3" s="94"/>
      <c r="F3" s="94"/>
      <c r="G3" s="206"/>
      <c r="H3" s="214"/>
      <c r="I3" s="214"/>
      <c r="J3" s="214"/>
      <c r="K3" s="207"/>
      <c r="O3" s="136"/>
    </row>
    <row r="4" spans="1:25" ht="27.75" customHeight="1" x14ac:dyDescent="0.2">
      <c r="A4" s="122" t="s">
        <v>408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M4" s="9" t="s">
        <v>389</v>
      </c>
      <c r="P4" s="9" t="s">
        <v>81</v>
      </c>
      <c r="R4" s="9" t="s">
        <v>381</v>
      </c>
      <c r="T4" s="130" t="s">
        <v>368</v>
      </c>
      <c r="V4" s="130" t="s">
        <v>365</v>
      </c>
      <c r="X4" s="173" t="s">
        <v>456</v>
      </c>
      <c r="Y4" s="173" t="s">
        <v>457</v>
      </c>
    </row>
    <row r="5" spans="1:25" ht="15.75" customHeight="1" x14ac:dyDescent="0.2">
      <c r="A5" s="123" t="s">
        <v>388</v>
      </c>
      <c r="B5" s="123"/>
      <c r="C5" s="123"/>
      <c r="D5" s="123"/>
      <c r="E5" s="197" t="s">
        <v>394</v>
      </c>
      <c r="F5" s="146"/>
      <c r="G5" s="123" t="s">
        <v>379</v>
      </c>
      <c r="H5" s="123"/>
      <c r="I5" s="123"/>
      <c r="J5" s="123"/>
      <c r="K5" s="123"/>
      <c r="M5" t="s">
        <v>390</v>
      </c>
      <c r="O5" s="42"/>
      <c r="P5" s="14" t="s">
        <v>136</v>
      </c>
      <c r="R5" s="9" t="s">
        <v>144</v>
      </c>
      <c r="T5" s="9" t="s">
        <v>360</v>
      </c>
      <c r="V5" s="9" t="s">
        <v>369</v>
      </c>
      <c r="X5" s="173" t="str">
        <f>_xlfn.TEXTJOIN("; ",TRUE,F7:F16,D18)</f>
        <v/>
      </c>
      <c r="Y5" s="173" t="str">
        <f>_xlfn.TEXTJOIN("; ",TRUE,F21:F30,D32)</f>
        <v/>
      </c>
    </row>
    <row r="6" spans="1:25" ht="30" customHeight="1" x14ac:dyDescent="0.2">
      <c r="A6" s="87" t="s">
        <v>81</v>
      </c>
      <c r="B6" s="137" t="s">
        <v>384</v>
      </c>
      <c r="C6" s="137" t="s">
        <v>306</v>
      </c>
      <c r="D6" s="137" t="s">
        <v>364</v>
      </c>
      <c r="E6" s="137" t="s">
        <v>365</v>
      </c>
      <c r="F6" s="137" t="s">
        <v>387</v>
      </c>
      <c r="G6" s="137" t="s">
        <v>120</v>
      </c>
      <c r="H6" s="137" t="s">
        <v>121</v>
      </c>
      <c r="I6" s="137" t="s">
        <v>122</v>
      </c>
      <c r="J6" s="137" t="s">
        <v>74</v>
      </c>
      <c r="K6" s="137" t="s">
        <v>359</v>
      </c>
      <c r="M6" t="s">
        <v>391</v>
      </c>
      <c r="O6" s="43"/>
      <c r="P6" s="14" t="s">
        <v>137</v>
      </c>
      <c r="R6" s="9" t="s">
        <v>140</v>
      </c>
      <c r="T6" s="9" t="s">
        <v>361</v>
      </c>
      <c r="V6" s="9" t="s">
        <v>370</v>
      </c>
    </row>
    <row r="7" spans="1:25" ht="12.6" customHeight="1" x14ac:dyDescent="0.2">
      <c r="A7" s="131"/>
      <c r="B7" s="150"/>
      <c r="C7" s="68"/>
      <c r="D7" s="68"/>
      <c r="E7" s="68"/>
      <c r="F7" s="131"/>
      <c r="G7" s="150"/>
      <c r="H7" s="150"/>
      <c r="I7" s="150"/>
      <c r="J7" s="150"/>
      <c r="K7" s="151"/>
      <c r="M7" t="s">
        <v>392</v>
      </c>
      <c r="N7" s="13" t="s">
        <v>1</v>
      </c>
      <c r="P7" s="35" t="s">
        <v>138</v>
      </c>
      <c r="R7" s="9" t="s">
        <v>141</v>
      </c>
      <c r="T7" s="9" t="s">
        <v>362</v>
      </c>
      <c r="V7" s="9" t="s">
        <v>371</v>
      </c>
    </row>
    <row r="8" spans="1:25" ht="12.6" customHeight="1" x14ac:dyDescent="0.2">
      <c r="A8" s="131"/>
      <c r="B8" s="150"/>
      <c r="C8" s="68"/>
      <c r="D8" s="68"/>
      <c r="E8" s="68"/>
      <c r="F8" s="131"/>
      <c r="G8" s="150"/>
      <c r="H8" s="150"/>
      <c r="I8" s="150"/>
      <c r="J8" s="150"/>
      <c r="K8" s="152"/>
      <c r="M8" t="s">
        <v>393</v>
      </c>
      <c r="N8" s="3" t="s">
        <v>3</v>
      </c>
      <c r="O8" s="43"/>
      <c r="P8" s="35" t="s">
        <v>139</v>
      </c>
      <c r="R8" s="9" t="s">
        <v>142</v>
      </c>
      <c r="T8" s="9" t="s">
        <v>363</v>
      </c>
      <c r="V8" s="9" t="s">
        <v>372</v>
      </c>
    </row>
    <row r="9" spans="1:25" ht="12.6" customHeight="1" x14ac:dyDescent="0.2">
      <c r="A9" s="131"/>
      <c r="B9" s="150"/>
      <c r="C9" s="68"/>
      <c r="D9" s="68"/>
      <c r="E9" s="68"/>
      <c r="F9" s="131"/>
      <c r="G9" s="150"/>
      <c r="H9" s="150"/>
      <c r="I9" s="150"/>
      <c r="J9" s="150"/>
      <c r="K9" s="151"/>
      <c r="M9" t="s">
        <v>394</v>
      </c>
      <c r="O9" s="43"/>
      <c r="P9" s="34" t="s">
        <v>304</v>
      </c>
      <c r="R9" s="9" t="s">
        <v>143</v>
      </c>
      <c r="T9" s="9" t="s">
        <v>378</v>
      </c>
      <c r="V9" s="9" t="s">
        <v>373</v>
      </c>
    </row>
    <row r="10" spans="1:25" ht="12.6" customHeight="1" x14ac:dyDescent="0.2">
      <c r="A10" s="131"/>
      <c r="B10" s="150"/>
      <c r="C10" s="68"/>
      <c r="D10" s="68"/>
      <c r="E10" s="68"/>
      <c r="F10" s="131"/>
      <c r="G10" s="150"/>
      <c r="H10" s="150"/>
      <c r="I10" s="150"/>
      <c r="J10" s="150"/>
      <c r="K10" s="151"/>
      <c r="M10" t="s">
        <v>395</v>
      </c>
      <c r="P10" s="36" t="s">
        <v>82</v>
      </c>
      <c r="R10" s="9" t="s">
        <v>221</v>
      </c>
      <c r="T10" s="9" t="s">
        <v>377</v>
      </c>
      <c r="V10" s="9" t="s">
        <v>89</v>
      </c>
    </row>
    <row r="11" spans="1:25" ht="12.6" customHeight="1" x14ac:dyDescent="0.2">
      <c r="A11" s="131"/>
      <c r="B11" s="150"/>
      <c r="C11" s="68"/>
      <c r="D11" s="68"/>
      <c r="E11" s="68"/>
      <c r="F11" s="131"/>
      <c r="G11" s="150"/>
      <c r="H11" s="150"/>
      <c r="I11" s="150"/>
      <c r="J11" s="150"/>
      <c r="K11" s="151"/>
      <c r="M11" t="s">
        <v>396</v>
      </c>
      <c r="O11" s="43"/>
      <c r="P11" s="36" t="s">
        <v>83</v>
      </c>
      <c r="R11" s="9" t="s">
        <v>222</v>
      </c>
      <c r="V11" s="9" t="s">
        <v>374</v>
      </c>
    </row>
    <row r="12" spans="1:25" ht="12.6" customHeight="1" x14ac:dyDescent="0.2">
      <c r="A12" s="131"/>
      <c r="B12" s="150"/>
      <c r="C12" s="68"/>
      <c r="D12" s="68"/>
      <c r="E12" s="68"/>
      <c r="F12" s="131"/>
      <c r="G12" s="150"/>
      <c r="H12" s="150"/>
      <c r="I12" s="150"/>
      <c r="J12" s="150"/>
      <c r="K12" s="151"/>
      <c r="M12" t="s">
        <v>397</v>
      </c>
      <c r="O12" s="43"/>
      <c r="P12" s="36" t="s">
        <v>84</v>
      </c>
      <c r="R12" s="9" t="s">
        <v>223</v>
      </c>
      <c r="V12" s="9" t="s">
        <v>375</v>
      </c>
    </row>
    <row r="13" spans="1:25" ht="12.6" customHeight="1" x14ac:dyDescent="0.2">
      <c r="A13" s="131"/>
      <c r="B13" s="150"/>
      <c r="C13" s="68"/>
      <c r="D13" s="68"/>
      <c r="E13" s="68"/>
      <c r="F13" s="131"/>
      <c r="G13" s="150"/>
      <c r="H13" s="150"/>
      <c r="I13" s="150"/>
      <c r="J13" s="150"/>
      <c r="K13" s="151"/>
      <c r="M13" t="s">
        <v>398</v>
      </c>
      <c r="O13" s="43"/>
      <c r="P13" s="36" t="s">
        <v>85</v>
      </c>
      <c r="R13" s="9" t="s">
        <v>224</v>
      </c>
      <c r="V13" s="9" t="s">
        <v>376</v>
      </c>
    </row>
    <row r="14" spans="1:25" ht="12.6" customHeight="1" x14ac:dyDescent="0.2">
      <c r="A14" s="131"/>
      <c r="B14" s="150"/>
      <c r="C14" s="68"/>
      <c r="D14" s="68"/>
      <c r="E14" s="68"/>
      <c r="F14" s="131"/>
      <c r="G14" s="150"/>
      <c r="H14" s="150"/>
      <c r="I14" s="150"/>
      <c r="J14" s="150"/>
      <c r="K14" s="151"/>
      <c r="M14" t="s">
        <v>399</v>
      </c>
      <c r="O14" s="43"/>
      <c r="P14" s="36" t="s">
        <v>86</v>
      </c>
      <c r="R14" s="9" t="s">
        <v>295</v>
      </c>
      <c r="V14" s="9" t="s">
        <v>17</v>
      </c>
    </row>
    <row r="15" spans="1:25" ht="12.6" customHeight="1" x14ac:dyDescent="0.2">
      <c r="A15" s="131"/>
      <c r="B15" s="150"/>
      <c r="C15" s="68"/>
      <c r="D15" s="68"/>
      <c r="E15" s="68"/>
      <c r="F15" s="131"/>
      <c r="G15" s="150"/>
      <c r="H15" s="150"/>
      <c r="I15" s="150"/>
      <c r="J15" s="150"/>
      <c r="K15" s="151"/>
      <c r="M15" t="s">
        <v>381</v>
      </c>
      <c r="O15" s="43"/>
      <c r="P15" s="36" t="s">
        <v>87</v>
      </c>
      <c r="R15" s="44" t="s">
        <v>296</v>
      </c>
      <c r="U15" s="9"/>
    </row>
    <row r="16" spans="1:25" ht="12.6" customHeight="1" x14ac:dyDescent="0.2">
      <c r="A16" s="131"/>
      <c r="B16" s="150"/>
      <c r="C16" s="68"/>
      <c r="D16" s="68"/>
      <c r="E16" s="68"/>
      <c r="F16" s="68"/>
      <c r="G16" s="150"/>
      <c r="H16" s="150"/>
      <c r="I16" s="150"/>
      <c r="J16" s="150"/>
      <c r="K16" s="151"/>
      <c r="M16" t="s">
        <v>311</v>
      </c>
      <c r="O16" s="43"/>
      <c r="P16" s="37" t="s">
        <v>116</v>
      </c>
      <c r="R16" s="9" t="s">
        <v>382</v>
      </c>
    </row>
    <row r="17" spans="1:18" s="10" customFormat="1" ht="14.25" customHeight="1" x14ac:dyDescent="0.2">
      <c r="A17" s="138"/>
      <c r="B17" s="139"/>
      <c r="C17" s="139"/>
      <c r="D17" s="124"/>
      <c r="E17" s="124"/>
      <c r="F17" s="133" t="s">
        <v>366</v>
      </c>
      <c r="G17" s="154">
        <f>SUM(G7:G16)</f>
        <v>0</v>
      </c>
      <c r="H17" s="154">
        <f>SUM(H7:H16)</f>
        <v>0</v>
      </c>
      <c r="I17" s="154">
        <f>SUM(I7:I16)</f>
        <v>0</v>
      </c>
      <c r="J17" s="154">
        <f>SUM(J7:J16)</f>
        <v>0</v>
      </c>
      <c r="K17" s="166"/>
      <c r="L17" s="135"/>
      <c r="M17" s="10" t="s">
        <v>400</v>
      </c>
      <c r="O17" s="43"/>
      <c r="P17" s="14" t="s">
        <v>232</v>
      </c>
      <c r="R17" s="9" t="s">
        <v>383</v>
      </c>
    </row>
    <row r="18" spans="1:18" ht="25.5" customHeight="1" x14ac:dyDescent="0.2">
      <c r="A18" s="94" t="s">
        <v>367</v>
      </c>
      <c r="B18" s="128"/>
      <c r="C18" s="128"/>
      <c r="D18" s="215"/>
      <c r="E18" s="216"/>
      <c r="F18" s="216"/>
      <c r="G18" s="216"/>
      <c r="H18" s="216"/>
      <c r="I18" s="216"/>
      <c r="J18" s="216"/>
      <c r="K18" s="217"/>
      <c r="L18" s="4"/>
      <c r="M18" t="s">
        <v>401</v>
      </c>
      <c r="O18" s="43"/>
      <c r="P18" s="36" t="s">
        <v>88</v>
      </c>
    </row>
    <row r="19" spans="1:18" ht="15.75" customHeight="1" x14ac:dyDescent="0.2">
      <c r="A19" s="129" t="s">
        <v>406</v>
      </c>
      <c r="B19" s="129"/>
      <c r="C19" s="129"/>
      <c r="D19" s="129"/>
      <c r="E19" s="197" t="s">
        <v>392</v>
      </c>
      <c r="F19" s="147"/>
      <c r="G19" s="129" t="s">
        <v>380</v>
      </c>
      <c r="H19" s="129"/>
      <c r="I19" s="129"/>
      <c r="J19" s="129"/>
      <c r="K19" s="134"/>
      <c r="L19" s="4"/>
      <c r="M19" t="s">
        <v>402</v>
      </c>
      <c r="O19" s="43"/>
      <c r="P19" s="36" t="s">
        <v>90</v>
      </c>
      <c r="R19" s="10"/>
    </row>
    <row r="20" spans="1:18" ht="30" customHeight="1" x14ac:dyDescent="0.2">
      <c r="A20" s="69" t="s">
        <v>81</v>
      </c>
      <c r="B20" s="143" t="str">
        <f t="shared" ref="B20:J20" si="0">B6</f>
        <v>Total product (rate per acre)</v>
      </c>
      <c r="C20" s="143" t="str">
        <f t="shared" si="0"/>
        <v>Applied Date or Crop Stage</v>
      </c>
      <c r="D20" s="143" t="str">
        <f t="shared" si="0"/>
        <v>Application Timing</v>
      </c>
      <c r="E20" s="143" t="str">
        <f t="shared" si="0"/>
        <v>Placement</v>
      </c>
      <c r="F20" s="143" t="str">
        <f t="shared" si="0"/>
        <v>Comments (additional details)</v>
      </c>
      <c r="G20" s="143" t="str">
        <f t="shared" si="0"/>
        <v>N</v>
      </c>
      <c r="H20" s="143" t="str">
        <f t="shared" si="0"/>
        <v>P</v>
      </c>
      <c r="I20" s="143" t="str">
        <f t="shared" si="0"/>
        <v>K</v>
      </c>
      <c r="J20" s="143" t="str">
        <f t="shared" si="0"/>
        <v>Sulfur</v>
      </c>
      <c r="K20" s="144" t="s">
        <v>359</v>
      </c>
      <c r="L20" s="4"/>
      <c r="M20" t="s">
        <v>403</v>
      </c>
      <c r="O20" s="43"/>
      <c r="P20" s="36" t="s">
        <v>91</v>
      </c>
    </row>
    <row r="21" spans="1:18" ht="12.2" customHeight="1" x14ac:dyDescent="0.2">
      <c r="A21" s="180"/>
      <c r="B21" s="181"/>
      <c r="C21" s="182"/>
      <c r="D21" s="181"/>
      <c r="E21" s="181"/>
      <c r="F21" s="180"/>
      <c r="G21" s="150"/>
      <c r="H21" s="150"/>
      <c r="I21" s="150"/>
      <c r="J21" s="150"/>
      <c r="K21" s="181"/>
      <c r="L21" s="4"/>
      <c r="M21" t="s">
        <v>404</v>
      </c>
      <c r="P21" s="36" t="s">
        <v>219</v>
      </c>
    </row>
    <row r="22" spans="1:18" ht="12.2" customHeight="1" x14ac:dyDescent="0.2">
      <c r="A22" s="180"/>
      <c r="B22" s="181"/>
      <c r="C22" s="181"/>
      <c r="D22" s="181"/>
      <c r="E22" s="181"/>
      <c r="F22" s="180"/>
      <c r="G22" s="150"/>
      <c r="H22" s="150"/>
      <c r="I22" s="150"/>
      <c r="J22" s="150"/>
      <c r="K22" s="181"/>
      <c r="L22" s="4"/>
      <c r="M22" s="9" t="s">
        <v>405</v>
      </c>
      <c r="P22" s="36" t="s">
        <v>93</v>
      </c>
    </row>
    <row r="23" spans="1:18" ht="12.2" customHeight="1" x14ac:dyDescent="0.2">
      <c r="A23" s="180"/>
      <c r="B23" s="181"/>
      <c r="C23" s="181"/>
      <c r="D23" s="181"/>
      <c r="E23" s="181"/>
      <c r="F23" s="180"/>
      <c r="G23" s="150"/>
      <c r="H23" s="150"/>
      <c r="I23" s="150"/>
      <c r="J23" s="150"/>
      <c r="K23" s="181"/>
      <c r="L23" s="4"/>
      <c r="O23" s="43"/>
      <c r="P23" s="38" t="s">
        <v>231</v>
      </c>
    </row>
    <row r="24" spans="1:18" ht="12.2" customHeight="1" x14ac:dyDescent="0.2">
      <c r="A24" s="180"/>
      <c r="B24" s="181"/>
      <c r="C24" s="181"/>
      <c r="D24" s="181"/>
      <c r="E24" s="181"/>
      <c r="F24" s="180"/>
      <c r="G24" s="150"/>
      <c r="H24" s="150"/>
      <c r="I24" s="150"/>
      <c r="J24" s="150"/>
      <c r="K24" s="181"/>
      <c r="L24" s="4"/>
      <c r="O24" s="43"/>
      <c r="P24" s="35" t="s">
        <v>92</v>
      </c>
    </row>
    <row r="25" spans="1:18" ht="12.2" customHeight="1" x14ac:dyDescent="0.2">
      <c r="A25" s="180"/>
      <c r="B25" s="181"/>
      <c r="C25" s="181"/>
      <c r="D25" s="181"/>
      <c r="E25" s="181"/>
      <c r="F25" s="180"/>
      <c r="G25" s="150"/>
      <c r="H25" s="150"/>
      <c r="I25" s="150"/>
      <c r="J25" s="150"/>
      <c r="K25" s="181"/>
      <c r="L25" s="4"/>
      <c r="P25" s="34" t="s">
        <v>287</v>
      </c>
    </row>
    <row r="26" spans="1:18" ht="12.2" customHeight="1" x14ac:dyDescent="0.2">
      <c r="A26" s="180"/>
      <c r="B26" s="181"/>
      <c r="C26" s="181"/>
      <c r="D26" s="181"/>
      <c r="E26" s="181"/>
      <c r="F26" s="180"/>
      <c r="G26" s="150"/>
      <c r="H26" s="150"/>
      <c r="I26" s="150"/>
      <c r="J26" s="150"/>
      <c r="K26" s="181"/>
      <c r="L26" s="4"/>
      <c r="P26" s="34" t="s">
        <v>286</v>
      </c>
    </row>
    <row r="27" spans="1:18" ht="12.2" customHeight="1" x14ac:dyDescent="0.2">
      <c r="A27" s="180"/>
      <c r="B27" s="181"/>
      <c r="C27" s="181"/>
      <c r="D27" s="181"/>
      <c r="E27" s="181"/>
      <c r="F27" s="180"/>
      <c r="G27" s="150"/>
      <c r="H27" s="150"/>
      <c r="I27" s="150"/>
      <c r="J27" s="150"/>
      <c r="K27" s="181"/>
      <c r="L27" s="4"/>
      <c r="P27" s="34" t="s">
        <v>288</v>
      </c>
    </row>
    <row r="28" spans="1:18" ht="12.2" customHeight="1" x14ac:dyDescent="0.2">
      <c r="A28" s="180"/>
      <c r="B28" s="181"/>
      <c r="C28" s="181"/>
      <c r="D28" s="181"/>
      <c r="E28" s="181"/>
      <c r="F28" s="180"/>
      <c r="G28" s="150"/>
      <c r="H28" s="150"/>
      <c r="I28" s="150"/>
      <c r="J28" s="150"/>
      <c r="K28" s="181"/>
      <c r="L28" s="4"/>
      <c r="P28" s="34" t="s">
        <v>289</v>
      </c>
    </row>
    <row r="29" spans="1:18" ht="12.2" customHeight="1" x14ac:dyDescent="0.2">
      <c r="A29" s="180"/>
      <c r="B29" s="181"/>
      <c r="C29" s="181"/>
      <c r="D29" s="181"/>
      <c r="E29" s="181"/>
      <c r="F29" s="180"/>
      <c r="G29" s="150"/>
      <c r="H29" s="150"/>
      <c r="I29" s="150"/>
      <c r="J29" s="150"/>
      <c r="K29" s="181"/>
      <c r="L29" s="4"/>
      <c r="P29" s="34" t="s">
        <v>17</v>
      </c>
    </row>
    <row r="30" spans="1:18" ht="12.2" customHeight="1" x14ac:dyDescent="0.2">
      <c r="A30" s="132"/>
      <c r="B30" s="92"/>
      <c r="C30" s="68"/>
      <c r="D30" s="92"/>
      <c r="E30" s="92"/>
      <c r="F30" s="153"/>
      <c r="G30" s="150"/>
      <c r="H30" s="150"/>
      <c r="I30" s="150"/>
      <c r="J30" s="150"/>
      <c r="K30" s="150"/>
      <c r="L30" s="4"/>
      <c r="P30" s="34" t="s">
        <v>385</v>
      </c>
    </row>
    <row r="31" spans="1:18" ht="14.25" customHeight="1" x14ac:dyDescent="0.2">
      <c r="A31" s="140"/>
      <c r="B31" s="141"/>
      <c r="C31" s="141"/>
      <c r="D31" s="141"/>
      <c r="E31" s="141"/>
      <c r="F31" s="142" t="s">
        <v>366</v>
      </c>
      <c r="G31" s="155">
        <f>SUM(G21:G30)</f>
        <v>0</v>
      </c>
      <c r="H31" s="155">
        <f>SUM(H21:H30)</f>
        <v>0</v>
      </c>
      <c r="I31" s="155">
        <f>SUM(I21:I30)</f>
        <v>0</v>
      </c>
      <c r="J31" s="155">
        <f>SUM(J21:J30)</f>
        <v>0</v>
      </c>
      <c r="K31" s="148"/>
      <c r="L31" s="4"/>
      <c r="P31" s="35" t="s">
        <v>386</v>
      </c>
    </row>
    <row r="32" spans="1:18" ht="25.5" customHeight="1" x14ac:dyDescent="0.2">
      <c r="A32" s="156" t="str">
        <f>A18</f>
        <v>Other information or comments:  (Equipment or Dealer Program Used, Cover Crop Seeding Rates, Issues)</v>
      </c>
      <c r="B32" s="145"/>
      <c r="C32" s="145"/>
      <c r="D32" s="215"/>
      <c r="E32" s="216"/>
      <c r="F32" s="216"/>
      <c r="G32" s="216"/>
      <c r="H32" s="216"/>
      <c r="I32" s="216"/>
      <c r="J32" s="216"/>
      <c r="K32" s="217"/>
      <c r="P32" s="34" t="s">
        <v>303</v>
      </c>
    </row>
    <row r="33" spans="1:16" ht="31.5" x14ac:dyDescent="0.2">
      <c r="A33" s="126" t="s">
        <v>333</v>
      </c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P33" s="34" t="s">
        <v>308</v>
      </c>
    </row>
    <row r="34" spans="1:16" ht="18" x14ac:dyDescent="0.2">
      <c r="A34" s="127" t="s">
        <v>342</v>
      </c>
      <c r="B34" s="127"/>
      <c r="C34" s="127"/>
      <c r="D34" s="127"/>
      <c r="E34" s="127"/>
      <c r="F34" s="127"/>
      <c r="G34" s="127"/>
      <c r="H34" s="127"/>
      <c r="I34" s="127"/>
      <c r="J34" s="127"/>
      <c r="K34" s="127"/>
    </row>
    <row r="35" spans="1:16" x14ac:dyDescent="0.2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63" t="s">
        <v>94</v>
      </c>
    </row>
    <row r="36" spans="1:16" x14ac:dyDescent="0.2">
      <c r="D36" s="9"/>
    </row>
  </sheetData>
  <sheetProtection sheet="1" objects="1" scenarios="1"/>
  <dataConsolidate link="1">
    <dataRefs count="1">
      <dataRef ref="A7:L14" sheet="Crop Management Info (2)"/>
    </dataRefs>
  </dataConsolidate>
  <mergeCells count="3">
    <mergeCell ref="G3:K3"/>
    <mergeCell ref="D32:K32"/>
    <mergeCell ref="D18:K18"/>
  </mergeCells>
  <phoneticPr fontId="2" type="noConversion"/>
  <dataValidations count="12">
    <dataValidation type="list" allowBlank="1" showInputMessage="1" showErrorMessage="1" sqref="C3" xr:uid="{00000000-0002-0000-0100-000000000000}">
      <formula1>$N$7:$N$8</formula1>
    </dataValidation>
    <dataValidation type="list" allowBlank="1" showInputMessage="1" showErrorMessage="1" sqref="O8" xr:uid="{00000000-0002-0000-0100-000004000000}">
      <formula1>$O$8:$O$24</formula1>
    </dataValidation>
    <dataValidation type="list" allowBlank="1" showInputMessage="1" showErrorMessage="1" sqref="E5 E19" xr:uid="{AE432FB9-EF5C-4ED1-8C32-5A4AF71B1702}">
      <formula1>INDIRECT("Treatment[Treatment List]")</formula1>
    </dataValidation>
    <dataValidation type="list" allowBlank="1" showInputMessage="1" showErrorMessage="1" sqref="A30 A21:A29" xr:uid="{55D6FACC-1189-45E1-B648-5A6F81DC6E3F}">
      <formula1>INDIRECT("Source[Nutrient Source]")</formula1>
    </dataValidation>
    <dataValidation type="list" allowBlank="1" showInputMessage="1" showErrorMessage="1" sqref="D21:D30" xr:uid="{21F0A866-4999-477A-BCB3-BB910C36F0EC}">
      <formula1>INDIRECT("Timing[Timing]")</formula1>
    </dataValidation>
    <dataValidation type="list" allowBlank="1" showInputMessage="1" showErrorMessage="1" sqref="E21:E30" xr:uid="{C64C3146-AEAC-4588-9ADA-0C2895F32ED7}">
      <formula1>INDIRECT("Placement[Placement]")</formula1>
    </dataValidation>
    <dataValidation type="list" allowBlank="1" showInputMessage="1" showErrorMessage="1" sqref="K21:K30" xr:uid="{D7A33E00-9090-44B2-B333-917F7575021C}">
      <formula1>INDIRECT("Stabilizer[Stabilizer]")</formula1>
    </dataValidation>
    <dataValidation type="list" allowBlank="1" showInputMessage="1" sqref="E7:E16" xr:uid="{00000000-0002-0000-0100-000005000000}">
      <formula1>INDIRECT("Placement[Placement]")</formula1>
    </dataValidation>
    <dataValidation allowBlank="1" showInputMessage="1" sqref="F7:F16" xr:uid="{B0D6B990-21D9-497E-B770-831ED9D582F7}"/>
    <dataValidation type="list" allowBlank="1" showInputMessage="1" sqref="A7:A16" xr:uid="{00000000-0002-0000-0100-000003000000}">
      <formula1>INDIRECT("Source[Nutrient Source]")</formula1>
    </dataValidation>
    <dataValidation type="list" allowBlank="1" showInputMessage="1" sqref="D7:D16" xr:uid="{356C41BF-B94C-4399-A2C1-8E594A0747E0}">
      <formula1>INDIRECT("Timing[Timing]")</formula1>
    </dataValidation>
    <dataValidation type="list" allowBlank="1" showInputMessage="1" promptTitle="Name" sqref="K7:K16" xr:uid="{00000000-0002-0000-0100-000002000000}">
      <formula1>INDIRECT("Stabilizer[Stabilizer]")</formula1>
    </dataValidation>
  </dataValidations>
  <pageMargins left="0.25" right="0.25" top="0.25" bottom="0.25" header="0.5" footer="0.5"/>
  <pageSetup orientation="landscape" r:id="rId1"/>
  <headerFooter alignWithMargins="0"/>
  <legacyDrawing r:id="rId2"/>
  <tableParts count="5">
    <tablePart r:id="rId3"/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B6B78-AFAB-485E-8CC1-F77AF09DE76D}">
  <sheetPr>
    <tabColor rgb="FFE0EFD4"/>
  </sheetPr>
  <dimension ref="A1:V35"/>
  <sheetViews>
    <sheetView showGridLines="0" showWhiteSpace="0" zoomScaleNormal="100" workbookViewId="0"/>
  </sheetViews>
  <sheetFormatPr defaultRowHeight="12.75" x14ac:dyDescent="0.2"/>
  <cols>
    <col min="1" max="1" width="19.85546875" customWidth="1"/>
    <col min="2" max="2" width="14" customWidth="1"/>
    <col min="3" max="3" width="13" customWidth="1"/>
    <col min="4" max="4" width="11.140625" customWidth="1"/>
    <col min="5" max="5" width="10.5703125" customWidth="1"/>
    <col min="6" max="6" width="18.42578125" customWidth="1"/>
    <col min="7" max="7" width="7.85546875" customWidth="1"/>
    <col min="8" max="9" width="8.42578125" customWidth="1"/>
    <col min="10" max="10" width="7.7109375" customWidth="1"/>
    <col min="11" max="11" width="17" customWidth="1"/>
    <col min="13" max="13" width="15.28515625" customWidth="1"/>
    <col min="14" max="14" width="6.28515625" customWidth="1"/>
    <col min="15" max="15" width="10.140625" style="41" hidden="1" customWidth="1"/>
    <col min="16" max="16" width="10.140625" hidden="1" customWidth="1"/>
    <col min="17" max="17" width="6.140625" customWidth="1"/>
    <col min="18" max="18" width="11.28515625" customWidth="1"/>
    <col min="19" max="19" width="6.28515625" customWidth="1"/>
    <col min="20" max="20" width="9.140625" customWidth="1"/>
    <col min="21" max="21" width="6.42578125" customWidth="1"/>
    <col min="22" max="22" width="9.140625" customWidth="1"/>
  </cols>
  <sheetData>
    <row r="1" spans="1:22" ht="27.75" customHeight="1" x14ac:dyDescent="0.2">
      <c r="A1" s="64" t="s">
        <v>412</v>
      </c>
      <c r="B1" s="64"/>
      <c r="C1" s="64"/>
      <c r="D1" s="64"/>
      <c r="E1" s="64"/>
      <c r="F1" s="64"/>
      <c r="G1" s="120" t="s">
        <v>293</v>
      </c>
      <c r="H1" s="120"/>
      <c r="I1" s="120"/>
      <c r="J1" s="149" t="str">
        <f>IF('Crop Management Info (1)'!C2="","",'Crop Management Info (1)'!C2)</f>
        <v/>
      </c>
      <c r="K1" s="125"/>
    </row>
    <row r="2" spans="1:22" ht="22.5" customHeight="1" x14ac:dyDescent="0.2">
      <c r="A2" s="119" t="s">
        <v>407</v>
      </c>
      <c r="B2" s="119"/>
      <c r="C2" s="119"/>
      <c r="D2" s="119"/>
      <c r="E2" s="119"/>
      <c r="F2" s="119"/>
      <c r="G2" s="65" t="s">
        <v>220</v>
      </c>
      <c r="H2" s="65"/>
      <c r="I2" s="121" t="s">
        <v>313</v>
      </c>
      <c r="J2" s="66"/>
      <c r="K2" s="66"/>
    </row>
    <row r="3" spans="1:22" ht="27.75" customHeight="1" x14ac:dyDescent="0.2">
      <c r="A3" s="122" t="s">
        <v>408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M3" s="9"/>
      <c r="P3" s="9"/>
      <c r="R3" s="9"/>
      <c r="T3" s="130"/>
      <c r="V3" s="130"/>
    </row>
    <row r="4" spans="1:22" ht="15.75" customHeight="1" x14ac:dyDescent="0.2">
      <c r="A4" s="129" t="s">
        <v>410</v>
      </c>
      <c r="B4" s="129"/>
      <c r="C4" s="129"/>
      <c r="D4" s="129"/>
      <c r="E4" s="197"/>
      <c r="F4" s="147"/>
      <c r="G4" s="129" t="s">
        <v>380</v>
      </c>
      <c r="H4" s="129"/>
      <c r="I4" s="129"/>
      <c r="J4" s="129"/>
      <c r="K4" s="134"/>
      <c r="L4" s="4"/>
      <c r="O4" s="173" t="s">
        <v>456</v>
      </c>
      <c r="P4" s="173" t="s">
        <v>457</v>
      </c>
    </row>
    <row r="5" spans="1:22" ht="30" customHeight="1" x14ac:dyDescent="0.2">
      <c r="A5" s="69" t="str">
        <f>'Crop Management Info (2)'!A20</f>
        <v>Nutrient Source</v>
      </c>
      <c r="B5" s="143" t="str">
        <f>'Crop Management Info (2)'!B20</f>
        <v>Total product (rate per acre)</v>
      </c>
      <c r="C5" s="143" t="str">
        <f>'Crop Management Info (2)'!C20</f>
        <v>Applied Date or Crop Stage</v>
      </c>
      <c r="D5" s="143" t="str">
        <f>'Crop Management Info (2)'!D20</f>
        <v>Application Timing</v>
      </c>
      <c r="E5" s="143" t="str">
        <f>'Crop Management Info (2)'!E20</f>
        <v>Placement</v>
      </c>
      <c r="F5" s="143" t="str">
        <f>'Crop Management Info (2)'!F20</f>
        <v>Comments (additional details)</v>
      </c>
      <c r="G5" s="143" t="str">
        <f>'Crop Management Info (2)'!G20</f>
        <v>N</v>
      </c>
      <c r="H5" s="143" t="str">
        <f>'Crop Management Info (2)'!H20</f>
        <v>P</v>
      </c>
      <c r="I5" s="143" t="str">
        <f>'Crop Management Info (2)'!I20</f>
        <v>K</v>
      </c>
      <c r="J5" s="143" t="str">
        <f>'Crop Management Info (2)'!J20</f>
        <v>Sulfur</v>
      </c>
      <c r="K5" s="144" t="str">
        <f>'Crop Management Info (2)'!K20</f>
        <v>What Nitrogen Stabilizer Used?</v>
      </c>
      <c r="L5" s="4"/>
      <c r="O5" s="173" t="str">
        <f>_xlfn.TEXTJOIN("; ",TRUE,F6:F15,D17)</f>
        <v/>
      </c>
      <c r="P5" s="173" t="str">
        <f>_xlfn.TEXTJOIN("; ",TRUE,F20:F29,D31)</f>
        <v/>
      </c>
      <c r="R5" s="10"/>
    </row>
    <row r="6" spans="1:22" ht="12.2" customHeight="1" x14ac:dyDescent="0.2">
      <c r="A6" s="180"/>
      <c r="B6" s="181"/>
      <c r="C6" s="181"/>
      <c r="D6" s="181"/>
      <c r="E6" s="181"/>
      <c r="F6" s="180"/>
      <c r="G6" s="150"/>
      <c r="H6" s="150"/>
      <c r="I6" s="150"/>
      <c r="J6" s="150"/>
      <c r="K6" s="181"/>
      <c r="L6" s="4"/>
      <c r="O6" s="43"/>
      <c r="P6" s="36"/>
    </row>
    <row r="7" spans="1:22" ht="12.2" customHeight="1" x14ac:dyDescent="0.2">
      <c r="A7" s="180"/>
      <c r="B7" s="181"/>
      <c r="C7" s="181"/>
      <c r="D7" s="181"/>
      <c r="E7" s="181"/>
      <c r="F7" s="180"/>
      <c r="G7" s="150"/>
      <c r="H7" s="150"/>
      <c r="I7" s="150"/>
      <c r="J7" s="150"/>
      <c r="K7" s="181"/>
      <c r="L7" s="4"/>
      <c r="P7" s="36"/>
    </row>
    <row r="8" spans="1:22" ht="12.2" customHeight="1" x14ac:dyDescent="0.2">
      <c r="A8" s="180"/>
      <c r="B8" s="181"/>
      <c r="C8" s="181"/>
      <c r="D8" s="181"/>
      <c r="E8" s="181"/>
      <c r="F8" s="180"/>
      <c r="G8" s="150"/>
      <c r="H8" s="150"/>
      <c r="I8" s="150"/>
      <c r="J8" s="150"/>
      <c r="K8" s="181"/>
      <c r="L8" s="4"/>
      <c r="M8" s="9"/>
      <c r="P8" s="36"/>
    </row>
    <row r="9" spans="1:22" ht="12.2" customHeight="1" x14ac:dyDescent="0.2">
      <c r="A9" s="180"/>
      <c r="B9" s="181"/>
      <c r="C9" s="181"/>
      <c r="D9" s="181"/>
      <c r="E9" s="181"/>
      <c r="F9" s="180"/>
      <c r="G9" s="150"/>
      <c r="H9" s="150"/>
      <c r="I9" s="150"/>
      <c r="J9" s="150"/>
      <c r="K9" s="181"/>
      <c r="L9" s="4"/>
      <c r="O9" s="43"/>
      <c r="P9" s="38"/>
    </row>
    <row r="10" spans="1:22" ht="12.2" customHeight="1" x14ac:dyDescent="0.2">
      <c r="A10" s="180"/>
      <c r="B10" s="181"/>
      <c r="C10" s="181"/>
      <c r="D10" s="181"/>
      <c r="E10" s="181"/>
      <c r="F10" s="180"/>
      <c r="G10" s="150"/>
      <c r="H10" s="150"/>
      <c r="I10" s="150"/>
      <c r="J10" s="150"/>
      <c r="K10" s="181"/>
      <c r="L10" s="4"/>
      <c r="O10" s="43"/>
      <c r="P10" s="35"/>
    </row>
    <row r="11" spans="1:22" ht="12.2" customHeight="1" x14ac:dyDescent="0.2">
      <c r="A11" s="180"/>
      <c r="B11" s="181"/>
      <c r="C11" s="181"/>
      <c r="D11" s="181"/>
      <c r="E11" s="181"/>
      <c r="F11" s="180"/>
      <c r="G11" s="150"/>
      <c r="H11" s="150"/>
      <c r="I11" s="150"/>
      <c r="J11" s="150"/>
      <c r="K11" s="181"/>
      <c r="L11" s="4"/>
      <c r="P11" s="34"/>
    </row>
    <row r="12" spans="1:22" ht="12.2" customHeight="1" x14ac:dyDescent="0.2">
      <c r="A12" s="180"/>
      <c r="B12" s="181"/>
      <c r="C12" s="181"/>
      <c r="D12" s="181"/>
      <c r="E12" s="181"/>
      <c r="F12" s="180"/>
      <c r="G12" s="150"/>
      <c r="H12" s="150"/>
      <c r="I12" s="150"/>
      <c r="J12" s="150"/>
      <c r="K12" s="181"/>
      <c r="L12" s="4"/>
      <c r="P12" s="34"/>
    </row>
    <row r="13" spans="1:22" ht="12.2" customHeight="1" x14ac:dyDescent="0.2">
      <c r="A13" s="180"/>
      <c r="B13" s="181"/>
      <c r="C13" s="181"/>
      <c r="D13" s="181"/>
      <c r="E13" s="181"/>
      <c r="F13" s="180"/>
      <c r="G13" s="150"/>
      <c r="H13" s="150"/>
      <c r="I13" s="150"/>
      <c r="J13" s="150"/>
      <c r="K13" s="181"/>
      <c r="L13" s="4"/>
      <c r="P13" s="34"/>
    </row>
    <row r="14" spans="1:22" ht="12.2" customHeight="1" x14ac:dyDescent="0.2">
      <c r="A14" s="180"/>
      <c r="B14" s="181"/>
      <c r="C14" s="181"/>
      <c r="D14" s="181"/>
      <c r="E14" s="181"/>
      <c r="F14" s="180"/>
      <c r="G14" s="150"/>
      <c r="H14" s="150"/>
      <c r="I14" s="150"/>
      <c r="J14" s="150"/>
      <c r="K14" s="181"/>
      <c r="L14" s="4"/>
      <c r="P14" s="34"/>
    </row>
    <row r="15" spans="1:22" ht="12.2" customHeight="1" x14ac:dyDescent="0.2">
      <c r="A15" s="132"/>
      <c r="B15" s="92"/>
      <c r="C15" s="68"/>
      <c r="D15" s="92"/>
      <c r="E15" s="92"/>
      <c r="F15" s="153"/>
      <c r="G15" s="150"/>
      <c r="H15" s="150"/>
      <c r="I15" s="150"/>
      <c r="J15" s="150"/>
      <c r="K15" s="150"/>
      <c r="L15" s="4"/>
      <c r="P15" s="34"/>
    </row>
    <row r="16" spans="1:22" ht="14.25" customHeight="1" x14ac:dyDescent="0.2">
      <c r="A16" s="140"/>
      <c r="B16" s="141"/>
      <c r="C16" s="141"/>
      <c r="D16" s="141"/>
      <c r="E16" s="141"/>
      <c r="F16" s="142" t="s">
        <v>366</v>
      </c>
      <c r="G16" s="155">
        <f>SUM(G6:G15)</f>
        <v>0</v>
      </c>
      <c r="H16" s="155">
        <f>SUM(H6:H15)</f>
        <v>0</v>
      </c>
      <c r="I16" s="155">
        <f>SUM(I6:I15)</f>
        <v>0</v>
      </c>
      <c r="J16" s="155">
        <f>SUM(J6:J15)</f>
        <v>0</v>
      </c>
      <c r="K16" s="148"/>
      <c r="L16" s="4"/>
      <c r="P16" s="34"/>
    </row>
    <row r="17" spans="1:18" ht="25.5" customHeight="1" x14ac:dyDescent="0.2">
      <c r="A17" s="156" t="str">
        <f>'Crop Management Info (2)'!A32</f>
        <v>Other information or comments:  (Equipment or Dealer Program Used, Cover Crop Seeding Rates, Issues)</v>
      </c>
      <c r="B17" s="145"/>
      <c r="C17" s="145"/>
      <c r="D17" s="215"/>
      <c r="E17" s="216"/>
      <c r="F17" s="216"/>
      <c r="G17" s="216"/>
      <c r="H17" s="216"/>
      <c r="I17" s="216"/>
      <c r="J17" s="216"/>
      <c r="K17" s="217"/>
      <c r="L17" s="4"/>
      <c r="P17" s="35"/>
    </row>
    <row r="18" spans="1:18" ht="15.75" customHeight="1" x14ac:dyDescent="0.2">
      <c r="A18" s="129" t="s">
        <v>411</v>
      </c>
      <c r="B18" s="129"/>
      <c r="C18" s="129"/>
      <c r="D18" s="129"/>
      <c r="E18" s="197"/>
      <c r="F18" s="147"/>
      <c r="G18" s="129" t="s">
        <v>380</v>
      </c>
      <c r="H18" s="129"/>
      <c r="I18" s="129"/>
      <c r="J18" s="129"/>
      <c r="K18" s="134"/>
      <c r="P18" s="34"/>
    </row>
    <row r="19" spans="1:18" ht="30" customHeight="1" x14ac:dyDescent="0.2">
      <c r="A19" s="143" t="str">
        <f>A5</f>
        <v>Nutrient Source</v>
      </c>
      <c r="B19" s="143" t="str">
        <f t="shared" ref="B19:K19" si="0">B5</f>
        <v>Total product (rate per acre)</v>
      </c>
      <c r="C19" s="143" t="str">
        <f t="shared" si="0"/>
        <v>Applied Date or Crop Stage</v>
      </c>
      <c r="D19" s="143" t="str">
        <f t="shared" si="0"/>
        <v>Application Timing</v>
      </c>
      <c r="E19" s="143" t="str">
        <f t="shared" si="0"/>
        <v>Placement</v>
      </c>
      <c r="F19" s="143" t="str">
        <f t="shared" si="0"/>
        <v>Comments (additional details)</v>
      </c>
      <c r="G19" s="143" t="str">
        <f t="shared" si="0"/>
        <v>N</v>
      </c>
      <c r="H19" s="143" t="str">
        <f t="shared" si="0"/>
        <v>P</v>
      </c>
      <c r="I19" s="143" t="str">
        <f t="shared" si="0"/>
        <v>K</v>
      </c>
      <c r="J19" s="143" t="str">
        <f t="shared" si="0"/>
        <v>Sulfur</v>
      </c>
      <c r="K19" s="143" t="str">
        <f t="shared" si="0"/>
        <v>What Nitrogen Stabilizer Used?</v>
      </c>
      <c r="L19" s="4"/>
      <c r="O19" s="43"/>
      <c r="P19" s="36"/>
    </row>
    <row r="20" spans="1:18" ht="12.2" customHeight="1" x14ac:dyDescent="0.2">
      <c r="A20" s="180"/>
      <c r="B20" s="181"/>
      <c r="C20" s="181"/>
      <c r="D20" s="181"/>
      <c r="E20" s="181"/>
      <c r="F20" s="180"/>
      <c r="G20" s="150"/>
      <c r="H20" s="150"/>
      <c r="I20" s="150"/>
      <c r="J20" s="150"/>
      <c r="K20" s="181"/>
      <c r="L20" s="4"/>
      <c r="O20" s="43"/>
      <c r="P20" s="36"/>
      <c r="R20" s="10"/>
    </row>
    <row r="21" spans="1:18" ht="12.2" customHeight="1" x14ac:dyDescent="0.2">
      <c r="A21" s="180"/>
      <c r="B21" s="181"/>
      <c r="C21" s="181"/>
      <c r="D21" s="181"/>
      <c r="E21" s="181"/>
      <c r="F21" s="180"/>
      <c r="G21" s="150"/>
      <c r="H21" s="150"/>
      <c r="I21" s="150"/>
      <c r="J21" s="150"/>
      <c r="K21" s="181"/>
      <c r="L21" s="4"/>
      <c r="O21" s="43"/>
      <c r="P21" s="36"/>
    </row>
    <row r="22" spans="1:18" ht="12.2" customHeight="1" x14ac:dyDescent="0.2">
      <c r="A22" s="180"/>
      <c r="B22" s="181"/>
      <c r="C22" s="181"/>
      <c r="D22" s="181"/>
      <c r="E22" s="181"/>
      <c r="F22" s="180"/>
      <c r="G22" s="150"/>
      <c r="H22" s="150"/>
      <c r="I22" s="150"/>
      <c r="J22" s="150"/>
      <c r="K22" s="181"/>
      <c r="L22" s="4"/>
      <c r="P22" s="36"/>
    </row>
    <row r="23" spans="1:18" ht="12.2" customHeight="1" x14ac:dyDescent="0.2">
      <c r="A23" s="180"/>
      <c r="B23" s="181"/>
      <c r="C23" s="181"/>
      <c r="D23" s="181"/>
      <c r="E23" s="181"/>
      <c r="F23" s="180"/>
      <c r="G23" s="150"/>
      <c r="H23" s="150"/>
      <c r="I23" s="150"/>
      <c r="J23" s="150"/>
      <c r="K23" s="181"/>
      <c r="L23" s="4"/>
      <c r="M23" s="9"/>
      <c r="P23" s="36"/>
    </row>
    <row r="24" spans="1:18" ht="12.2" customHeight="1" x14ac:dyDescent="0.2">
      <c r="A24" s="180"/>
      <c r="B24" s="181"/>
      <c r="C24" s="181"/>
      <c r="D24" s="181"/>
      <c r="E24" s="181"/>
      <c r="F24" s="180"/>
      <c r="G24" s="150"/>
      <c r="H24" s="150"/>
      <c r="I24" s="150"/>
      <c r="J24" s="150"/>
      <c r="K24" s="181"/>
      <c r="L24" s="4"/>
      <c r="O24" s="43"/>
      <c r="P24" s="38"/>
    </row>
    <row r="25" spans="1:18" ht="12.2" customHeight="1" x14ac:dyDescent="0.2">
      <c r="A25" s="180"/>
      <c r="B25" s="181"/>
      <c r="C25" s="181"/>
      <c r="D25" s="181"/>
      <c r="E25" s="181"/>
      <c r="F25" s="180"/>
      <c r="G25" s="150"/>
      <c r="H25" s="150"/>
      <c r="I25" s="150"/>
      <c r="J25" s="150"/>
      <c r="K25" s="181"/>
      <c r="L25" s="4"/>
      <c r="O25" s="43"/>
      <c r="P25" s="35"/>
    </row>
    <row r="26" spans="1:18" ht="12.2" customHeight="1" x14ac:dyDescent="0.2">
      <c r="A26" s="180"/>
      <c r="B26" s="181"/>
      <c r="C26" s="181"/>
      <c r="D26" s="181"/>
      <c r="E26" s="181"/>
      <c r="F26" s="180"/>
      <c r="G26" s="150"/>
      <c r="H26" s="150"/>
      <c r="I26" s="150"/>
      <c r="J26" s="150"/>
      <c r="K26" s="181"/>
      <c r="L26" s="4"/>
      <c r="P26" s="34"/>
    </row>
    <row r="27" spans="1:18" ht="12.2" customHeight="1" x14ac:dyDescent="0.2">
      <c r="A27" s="180"/>
      <c r="B27" s="181"/>
      <c r="C27" s="181"/>
      <c r="D27" s="181"/>
      <c r="E27" s="181"/>
      <c r="F27" s="180"/>
      <c r="G27" s="150"/>
      <c r="H27" s="150"/>
      <c r="I27" s="150"/>
      <c r="J27" s="150"/>
      <c r="K27" s="181"/>
      <c r="L27" s="4"/>
      <c r="P27" s="34"/>
    </row>
    <row r="28" spans="1:18" ht="12.2" customHeight="1" x14ac:dyDescent="0.2">
      <c r="A28" s="180"/>
      <c r="B28" s="181"/>
      <c r="C28" s="181"/>
      <c r="D28" s="181"/>
      <c r="E28" s="181"/>
      <c r="F28" s="180"/>
      <c r="G28" s="150"/>
      <c r="H28" s="150"/>
      <c r="I28" s="150"/>
      <c r="J28" s="150"/>
      <c r="K28" s="181"/>
      <c r="L28" s="4"/>
      <c r="P28" s="34"/>
    </row>
    <row r="29" spans="1:18" ht="12.2" customHeight="1" x14ac:dyDescent="0.2">
      <c r="A29" s="132"/>
      <c r="B29" s="92"/>
      <c r="C29" s="68"/>
      <c r="D29" s="92"/>
      <c r="E29" s="92"/>
      <c r="F29" s="153"/>
      <c r="G29" s="150"/>
      <c r="H29" s="150"/>
      <c r="I29" s="150"/>
      <c r="J29" s="150"/>
      <c r="K29" s="150"/>
      <c r="L29" s="4"/>
      <c r="P29" s="34"/>
    </row>
    <row r="30" spans="1:18" ht="15" customHeight="1" x14ac:dyDescent="0.2">
      <c r="A30" s="140"/>
      <c r="B30" s="141"/>
      <c r="C30" s="141"/>
      <c r="D30" s="141"/>
      <c r="E30" s="141"/>
      <c r="F30" s="142" t="s">
        <v>366</v>
      </c>
      <c r="G30" s="155">
        <f>SUM(G20:G29)</f>
        <v>0</v>
      </c>
      <c r="H30" s="155">
        <f>SUM(H20:H29)</f>
        <v>0</v>
      </c>
      <c r="I30" s="155">
        <f>SUM(I20:I29)</f>
        <v>0</v>
      </c>
      <c r="J30" s="155">
        <f>SUM(J20:J29)</f>
        <v>0</v>
      </c>
      <c r="K30" s="148"/>
      <c r="L30" s="4"/>
      <c r="P30" s="34"/>
    </row>
    <row r="31" spans="1:18" ht="25.5" customHeight="1" x14ac:dyDescent="0.2">
      <c r="A31" s="156" t="str">
        <f>A17</f>
        <v>Other information or comments:  (Equipment or Dealer Program Used, Cover Crop Seeding Rates, Issues)</v>
      </c>
      <c r="B31" s="145"/>
      <c r="C31" s="145"/>
      <c r="D31" s="215"/>
      <c r="E31" s="216"/>
      <c r="F31" s="216"/>
      <c r="G31" s="216"/>
      <c r="H31" s="216"/>
      <c r="I31" s="216"/>
      <c r="J31" s="216"/>
      <c r="K31" s="217"/>
      <c r="L31" s="4"/>
      <c r="P31" s="34"/>
    </row>
    <row r="32" spans="1:18" ht="31.5" customHeight="1" x14ac:dyDescent="0.2">
      <c r="A32" s="126" t="s">
        <v>333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6"/>
      <c r="L32" s="4"/>
      <c r="P32" s="35"/>
    </row>
    <row r="33" spans="1:16" ht="18" customHeight="1" x14ac:dyDescent="0.2">
      <c r="A33" s="127" t="s">
        <v>342</v>
      </c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P33" s="34"/>
    </row>
    <row r="34" spans="1:16" x14ac:dyDescent="0.2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63" t="s">
        <v>409</v>
      </c>
      <c r="P34" s="34"/>
    </row>
    <row r="35" spans="1:16" x14ac:dyDescent="0.2">
      <c r="D35" s="9"/>
    </row>
  </sheetData>
  <sheetProtection sheet="1" objects="1" scenarios="1"/>
  <dataConsolidate link="1">
    <dataRefs count="1">
      <dataRef ref="A7:L14" sheet="Crop Management Info (2)"/>
    </dataRefs>
  </dataConsolidate>
  <mergeCells count="2">
    <mergeCell ref="D17:K17"/>
    <mergeCell ref="D31:K31"/>
  </mergeCells>
  <dataValidations count="5">
    <dataValidation type="list" allowBlank="1" showInputMessage="1" showErrorMessage="1" sqref="K6:K15 K20:K29" xr:uid="{B72A65A8-2DEE-4C1D-ACB2-6B5D8DDDC24B}">
      <formula1>INDIRECT("Stabilizer[Stabilizer]")</formula1>
    </dataValidation>
    <dataValidation type="list" allowBlank="1" showInputMessage="1" showErrorMessage="1" sqref="E6:E15 E20:E29" xr:uid="{81D673A1-7C41-4C09-AB6B-31F2B37EF68A}">
      <formula1>INDIRECT("Placement[Placement]")</formula1>
    </dataValidation>
    <dataValidation type="list" allowBlank="1" showInputMessage="1" showErrorMessage="1" sqref="D6:D15 D20:D29" xr:uid="{B9FB16DB-1747-4AD4-9FC7-3BAA7485B3BE}">
      <formula1>INDIRECT("Timing[Timing]")</formula1>
    </dataValidation>
    <dataValidation type="list" allowBlank="1" showInputMessage="1" showErrorMessage="1" sqref="A6:A15 A20:A29" xr:uid="{F84925C2-35E1-4BA7-8BE4-0C2F043711E3}">
      <formula1>INDIRECT("Source[Nutrient Source]")</formula1>
    </dataValidation>
    <dataValidation type="list" allowBlank="1" showInputMessage="1" showErrorMessage="1" sqref="E4 E18" xr:uid="{75D9AA35-DA0A-46E5-95E2-BB7DF4AD3D51}">
      <formula1>INDIRECT("Treatment[Treatment List]")</formula1>
    </dataValidation>
  </dataValidations>
  <pageMargins left="0.25" right="0.25" top="0.25" bottom="0.25" header="0.5" footer="0.5"/>
  <pageSetup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5E1A4"/>
  </sheetPr>
  <dimension ref="A1:X66"/>
  <sheetViews>
    <sheetView showGridLines="0" zoomScaleNormal="100" workbookViewId="0">
      <selection sqref="A1:H3"/>
    </sheetView>
  </sheetViews>
  <sheetFormatPr defaultRowHeight="12.75" x14ac:dyDescent="0.2"/>
  <cols>
    <col min="1" max="1" width="7.140625" customWidth="1"/>
    <col min="2" max="2" width="16" customWidth="1"/>
    <col min="3" max="4" width="13.7109375" customWidth="1"/>
    <col min="5" max="5" width="9.28515625" customWidth="1"/>
    <col min="7" max="7" width="9.7109375" customWidth="1"/>
    <col min="8" max="8" width="12.42578125" customWidth="1"/>
    <col min="9" max="9" width="13.28515625" customWidth="1"/>
    <col min="10" max="10" width="9" customWidth="1"/>
    <col min="11" max="11" width="16.28515625" customWidth="1"/>
    <col min="12" max="12" width="9.140625" hidden="1" customWidth="1"/>
    <col min="13" max="13" width="13" hidden="1" customWidth="1"/>
    <col min="14" max="16" width="9.140625" hidden="1" customWidth="1"/>
    <col min="17" max="17" width="18.42578125" hidden="1" customWidth="1"/>
    <col min="18" max="18" width="9.140625" hidden="1" customWidth="1"/>
    <col min="19" max="19" width="17.28515625" hidden="1" customWidth="1"/>
    <col min="20" max="24" width="9.140625" hidden="1" customWidth="1"/>
  </cols>
  <sheetData>
    <row r="1" spans="1:24" ht="12.75" customHeight="1" x14ac:dyDescent="0.2">
      <c r="A1" s="254" t="s">
        <v>327</v>
      </c>
      <c r="B1" s="254"/>
      <c r="C1" s="254"/>
      <c r="D1" s="254"/>
      <c r="E1" s="254"/>
      <c r="F1" s="254"/>
      <c r="G1" s="254"/>
      <c r="H1" s="254"/>
      <c r="I1" s="255" t="s">
        <v>293</v>
      </c>
      <c r="J1" s="250" t="str">
        <f>IF('Crop Management Info (1)'!C2="","",'Crop Management Info (1)'!C2)</f>
        <v/>
      </c>
      <c r="K1" s="250"/>
    </row>
    <row r="2" spans="1:24" ht="12.75" customHeight="1" x14ac:dyDescent="0.2">
      <c r="A2" s="254"/>
      <c r="B2" s="254"/>
      <c r="C2" s="254"/>
      <c r="D2" s="254"/>
      <c r="E2" s="254"/>
      <c r="F2" s="254"/>
      <c r="G2" s="254"/>
      <c r="H2" s="254"/>
      <c r="I2" s="255"/>
      <c r="J2" s="250"/>
      <c r="K2" s="250"/>
    </row>
    <row r="3" spans="1:24" ht="13.5" customHeight="1" x14ac:dyDescent="0.2">
      <c r="A3" s="254"/>
      <c r="B3" s="254"/>
      <c r="C3" s="254"/>
      <c r="D3" s="254"/>
      <c r="E3" s="254"/>
      <c r="F3" s="254"/>
      <c r="G3" s="254"/>
      <c r="H3" s="254"/>
      <c r="I3" s="255"/>
      <c r="J3" s="250"/>
      <c r="K3" s="250"/>
      <c r="P3" s="9" t="s">
        <v>462</v>
      </c>
      <c r="Q3" s="9" t="s">
        <v>460</v>
      </c>
      <c r="R3" s="9" t="s">
        <v>413</v>
      </c>
      <c r="S3" s="9" t="s">
        <v>414</v>
      </c>
      <c r="T3" s="9" t="s">
        <v>415</v>
      </c>
      <c r="U3" s="9" t="s">
        <v>416</v>
      </c>
      <c r="V3" s="9" t="s">
        <v>461</v>
      </c>
      <c r="X3" s="173" t="s">
        <v>357</v>
      </c>
    </row>
    <row r="4" spans="1:24" ht="14.25" customHeight="1" x14ac:dyDescent="0.2">
      <c r="A4" s="222" t="s">
        <v>328</v>
      </c>
      <c r="B4" s="222"/>
      <c r="C4" s="222"/>
      <c r="D4" s="222"/>
      <c r="E4" s="222"/>
      <c r="F4" s="222"/>
      <c r="G4" s="222"/>
      <c r="H4" s="222"/>
      <c r="I4" s="222"/>
      <c r="J4" s="222"/>
      <c r="K4" s="222"/>
      <c r="M4" s="1"/>
      <c r="P4" s="9" t="s">
        <v>463</v>
      </c>
      <c r="Q4" t="str">
        <f>'Crop Management Info (2)'!A5</f>
        <v>Normal Farm Practice:</v>
      </c>
      <c r="R4" s="9" t="s">
        <v>312</v>
      </c>
      <c r="S4" t="str">
        <f>IF('Crop Management Info (2)'!E5&gt;0,R4&amp;": "&amp;'Crop Management Info (2)'!E5,0)</f>
        <v>Normal: High Rate</v>
      </c>
      <c r="T4" t="str" cm="1">
        <f t="array" ref="T4:T6">_xlfn.UNIQUE(S4:S7)</f>
        <v>Normal: High Rate</v>
      </c>
      <c r="U4" t="str" cm="1">
        <f t="array" ref="U4:U5">_xlfn._xlws.FILTER(_xlfn.ANCHORARRAY(T4),_xlfn.ANCHORARRAY(T4)&gt;0)</f>
        <v>Normal: High Rate</v>
      </c>
      <c r="V4" t="str">
        <f>'Crop Management Info (2)'!E5</f>
        <v>High Rate</v>
      </c>
      <c r="X4" s="173" t="str">
        <f>_xlfn.TEXTJOIN("; ",TRUE,I20,C36)</f>
        <v/>
      </c>
    </row>
    <row r="5" spans="1:24" ht="14.25" customHeight="1" x14ac:dyDescent="0.2">
      <c r="A5" s="251" t="s">
        <v>329</v>
      </c>
      <c r="B5" s="252"/>
      <c r="C5" s="252"/>
      <c r="D5" s="252"/>
      <c r="E5" s="252"/>
      <c r="F5" s="252"/>
      <c r="G5" s="252"/>
      <c r="H5" s="252"/>
      <c r="I5" s="252"/>
      <c r="J5" s="252"/>
      <c r="K5" s="253"/>
      <c r="M5" s="1"/>
      <c r="P5" s="9" t="s">
        <v>464</v>
      </c>
      <c r="Q5" t="str">
        <f>'Crop Management Info (2)'!A19</f>
        <v>Comparison 1:</v>
      </c>
      <c r="R5" s="9" t="s">
        <v>417</v>
      </c>
      <c r="S5" t="str">
        <f>IF('Crop Management Info (2)'!E19&gt;0,R5&amp;": "&amp;'Crop Management Info (2)'!E19,0)</f>
        <v>Comp. 1: Low Rate</v>
      </c>
      <c r="T5" t="str">
        <v>Comp. 1: Low Rate</v>
      </c>
      <c r="U5" t="str">
        <v>Comp. 1: Low Rate</v>
      </c>
      <c r="V5" t="str">
        <f>'Crop Management Info (2)'!E19</f>
        <v>Low Rate</v>
      </c>
    </row>
    <row r="6" spans="1:24" ht="14.25" customHeight="1" x14ac:dyDescent="0.2">
      <c r="A6" s="223"/>
      <c r="B6" s="223"/>
      <c r="C6" s="223" t="s">
        <v>118</v>
      </c>
      <c r="D6" s="223"/>
      <c r="E6" s="223"/>
      <c r="F6" s="223"/>
      <c r="G6" s="223" t="s">
        <v>95</v>
      </c>
      <c r="H6" s="223"/>
      <c r="I6" s="223"/>
      <c r="J6" s="223"/>
      <c r="K6" s="223"/>
      <c r="M6" s="1"/>
      <c r="P6" s="9" t="s">
        <v>465</v>
      </c>
      <c r="Q6" t="str">
        <f>'Crop Management Info (2a)'!A4</f>
        <v>Comparison 2:</v>
      </c>
      <c r="R6" s="9" t="s">
        <v>418</v>
      </c>
      <c r="S6">
        <f>IF('Crop Management Info (2a)'!E4&gt;0,R6&amp;": "&amp;'Crop Management Info (2a)'!E4,0)</f>
        <v>0</v>
      </c>
      <c r="T6">
        <v>0</v>
      </c>
      <c r="V6">
        <f>'Crop Management Info (2a)'!E4</f>
        <v>0</v>
      </c>
    </row>
    <row r="7" spans="1:24" ht="12" customHeight="1" x14ac:dyDescent="0.2">
      <c r="A7" s="220" t="s">
        <v>125</v>
      </c>
      <c r="B7" s="220"/>
      <c r="C7" s="218">
        <f>'Crop Management Info (1)'!B6</f>
        <v>0</v>
      </c>
      <c r="D7" s="218"/>
      <c r="E7" s="218"/>
      <c r="F7" s="218"/>
      <c r="G7" s="218">
        <f>'Crop Management Info (1)'!C6</f>
        <v>0</v>
      </c>
      <c r="H7" s="218"/>
      <c r="I7" s="218"/>
      <c r="J7" s="218"/>
      <c r="K7" s="218"/>
      <c r="M7" s="1"/>
      <c r="P7" s="9" t="s">
        <v>466</v>
      </c>
      <c r="Q7" t="str">
        <f>'Crop Management Info (2a)'!A18</f>
        <v>Comparison 3:</v>
      </c>
      <c r="R7" s="9" t="s">
        <v>419</v>
      </c>
      <c r="S7">
        <f>IF('Crop Management Info (2a)'!E18&gt;0,R7&amp;": "&amp;'Crop Management Info (2a)'!E18,0)</f>
        <v>0</v>
      </c>
      <c r="V7">
        <f>'Crop Management Info (2a)'!E18</f>
        <v>0</v>
      </c>
    </row>
    <row r="8" spans="1:24" ht="12" customHeight="1" x14ac:dyDescent="0.2">
      <c r="A8" s="219" t="s">
        <v>126</v>
      </c>
      <c r="B8" s="219"/>
      <c r="C8" s="218">
        <f>'Crop Management Info (1)'!B7</f>
        <v>0</v>
      </c>
      <c r="D8" s="218"/>
      <c r="E8" s="218"/>
      <c r="F8" s="218"/>
      <c r="G8" s="218">
        <f>'Crop Management Info (1)'!C7</f>
        <v>0</v>
      </c>
      <c r="H8" s="218"/>
      <c r="I8" s="218"/>
      <c r="J8" s="218"/>
      <c r="K8" s="218"/>
      <c r="M8" s="1"/>
    </row>
    <row r="9" spans="1:24" ht="12" customHeight="1" x14ac:dyDescent="0.2">
      <c r="A9" s="219" t="s">
        <v>127</v>
      </c>
      <c r="B9" s="219"/>
      <c r="C9" s="218">
        <f>'Crop Management Info (1)'!B8</f>
        <v>0</v>
      </c>
      <c r="D9" s="218"/>
      <c r="E9" s="218"/>
      <c r="F9" s="218"/>
      <c r="G9" s="218">
        <f>'Crop Management Info (1)'!C8</f>
        <v>0</v>
      </c>
      <c r="H9" s="218"/>
      <c r="I9" s="218"/>
      <c r="J9" s="218"/>
      <c r="K9" s="218"/>
    </row>
    <row r="10" spans="1:24" ht="12" customHeight="1" x14ac:dyDescent="0.2">
      <c r="A10" s="219" t="s">
        <v>128</v>
      </c>
      <c r="B10" s="219"/>
      <c r="C10" s="218">
        <f>'Crop Management Info (1)'!B9</f>
        <v>0</v>
      </c>
      <c r="D10" s="218"/>
      <c r="E10" s="218"/>
      <c r="F10" s="218"/>
      <c r="G10" s="218">
        <f>'Crop Management Info (1)'!C9</f>
        <v>0</v>
      </c>
      <c r="H10" s="218"/>
      <c r="I10" s="218"/>
      <c r="J10" s="218"/>
      <c r="K10" s="218"/>
      <c r="M10" s="1"/>
    </row>
    <row r="11" spans="1:24" ht="12" customHeight="1" x14ac:dyDescent="0.2">
      <c r="A11" s="219" t="s">
        <v>129</v>
      </c>
      <c r="B11" s="219"/>
      <c r="C11" s="218">
        <f>'Crop Management Info (1)'!B10</f>
        <v>0</v>
      </c>
      <c r="D11" s="218"/>
      <c r="E11" s="218"/>
      <c r="F11" s="218"/>
      <c r="G11" s="218">
        <f>'Crop Management Info (1)'!C10</f>
        <v>0</v>
      </c>
      <c r="H11" s="218"/>
      <c r="I11" s="218"/>
      <c r="J11" s="218"/>
      <c r="K11" s="218"/>
      <c r="M11" s="1"/>
    </row>
    <row r="12" spans="1:24" ht="12" customHeight="1" x14ac:dyDescent="0.2">
      <c r="A12" s="219" t="s">
        <v>130</v>
      </c>
      <c r="B12" s="219"/>
      <c r="C12" s="218">
        <f>'Crop Management Info (1)'!B11</f>
        <v>0</v>
      </c>
      <c r="D12" s="218"/>
      <c r="E12" s="218"/>
      <c r="F12" s="218"/>
      <c r="G12" s="218">
        <f>'Crop Management Info (1)'!C11</f>
        <v>0</v>
      </c>
      <c r="H12" s="218"/>
      <c r="I12" s="218"/>
      <c r="J12" s="218"/>
      <c r="K12" s="218"/>
    </row>
    <row r="13" spans="1:24" ht="12" customHeight="1" x14ac:dyDescent="0.2">
      <c r="A13" s="219" t="s">
        <v>123</v>
      </c>
      <c r="B13" s="219"/>
      <c r="C13" s="218">
        <f>'Crop Management Info (1)'!B12</f>
        <v>0</v>
      </c>
      <c r="D13" s="218"/>
      <c r="E13" s="218"/>
      <c r="F13" s="218"/>
      <c r="G13" s="218">
        <f>'Crop Management Info (1)'!C12</f>
        <v>0</v>
      </c>
      <c r="H13" s="218"/>
      <c r="I13" s="218"/>
      <c r="J13" s="218"/>
      <c r="K13" s="218"/>
      <c r="M13" s="45"/>
      <c r="O13" s="9"/>
    </row>
    <row r="14" spans="1:24" ht="12" customHeight="1" x14ac:dyDescent="0.2">
      <c r="A14" s="219" t="s">
        <v>131</v>
      </c>
      <c r="B14" s="219"/>
      <c r="C14" s="218">
        <f>'Crop Management Info (1)'!B13</f>
        <v>0</v>
      </c>
      <c r="D14" s="218"/>
      <c r="E14" s="218"/>
      <c r="F14" s="218"/>
      <c r="G14" s="218">
        <f>'Crop Management Info (1)'!C13</f>
        <v>0</v>
      </c>
      <c r="H14" s="218"/>
      <c r="I14" s="218"/>
      <c r="J14" s="218"/>
      <c r="K14" s="218"/>
      <c r="M14" s="46"/>
    </row>
    <row r="15" spans="1:24" ht="12" customHeight="1" x14ac:dyDescent="0.2">
      <c r="A15" s="219" t="s">
        <v>96</v>
      </c>
      <c r="B15" s="219"/>
      <c r="C15" s="247"/>
      <c r="D15" s="247"/>
      <c r="E15" s="247"/>
      <c r="F15" s="247"/>
      <c r="G15" s="218">
        <f>'Crop Management Info (1)'!C14</f>
        <v>0</v>
      </c>
      <c r="H15" s="218"/>
      <c r="I15" s="218"/>
      <c r="J15" s="218"/>
      <c r="K15" s="218"/>
      <c r="M15" s="46"/>
    </row>
    <row r="16" spans="1:24" ht="12.75" customHeight="1" x14ac:dyDescent="0.2">
      <c r="A16" s="249"/>
      <c r="B16" s="249"/>
      <c r="C16" s="249"/>
      <c r="D16" s="249"/>
      <c r="E16" s="223" t="s">
        <v>97</v>
      </c>
      <c r="F16" s="223"/>
      <c r="G16" s="223"/>
      <c r="H16" s="223"/>
      <c r="I16" s="223" t="s">
        <v>98</v>
      </c>
      <c r="J16" s="223"/>
      <c r="K16" s="223"/>
      <c r="M16" s="46"/>
    </row>
    <row r="17" spans="1:24" ht="14.1" customHeight="1" x14ac:dyDescent="0.2">
      <c r="A17" s="219" t="s">
        <v>119</v>
      </c>
      <c r="B17" s="219"/>
      <c r="C17" s="224">
        <f>'Crop Management Info (1)'!B16</f>
        <v>0</v>
      </c>
      <c r="D17" s="224"/>
      <c r="E17" s="220" t="s">
        <v>24</v>
      </c>
      <c r="F17" s="220"/>
      <c r="G17" s="218">
        <f>'Crop Management Info (1)'!B24</f>
        <v>0</v>
      </c>
      <c r="H17" s="218"/>
      <c r="I17" s="83" t="s">
        <v>99</v>
      </c>
      <c r="J17" s="248"/>
      <c r="K17" s="248"/>
    </row>
    <row r="18" spans="1:24" ht="14.1" customHeight="1" x14ac:dyDescent="0.2">
      <c r="A18" s="219" t="s">
        <v>235</v>
      </c>
      <c r="B18" s="219"/>
      <c r="C18" s="246"/>
      <c r="D18" s="246"/>
      <c r="E18" s="220" t="s">
        <v>28</v>
      </c>
      <c r="F18" s="220"/>
      <c r="G18" s="218">
        <f>'Crop Management Info (1)'!B25</f>
        <v>0</v>
      </c>
      <c r="H18" s="218"/>
      <c r="I18" s="83" t="s">
        <v>124</v>
      </c>
      <c r="J18" s="245"/>
      <c r="K18" s="245"/>
      <c r="M18" s="2"/>
    </row>
    <row r="19" spans="1:24" ht="12.75" customHeight="1" x14ac:dyDescent="0.2">
      <c r="A19" s="222" t="s">
        <v>100</v>
      </c>
      <c r="B19" s="222"/>
      <c r="C19" s="222"/>
      <c r="D19" s="222"/>
      <c r="E19" s="220" t="s">
        <v>101</v>
      </c>
      <c r="F19" s="220"/>
      <c r="G19" s="218">
        <f>'Crop Management Info (1)'!B26</f>
        <v>0</v>
      </c>
      <c r="H19" s="218"/>
      <c r="I19" s="242" t="s">
        <v>102</v>
      </c>
      <c r="J19" s="242"/>
      <c r="K19" s="242"/>
    </row>
    <row r="20" spans="1:24" ht="14.1" customHeight="1" x14ac:dyDescent="0.2">
      <c r="A20" s="220" t="s">
        <v>103</v>
      </c>
      <c r="B20" s="220"/>
      <c r="C20" s="221"/>
      <c r="D20" s="221"/>
      <c r="E20" s="220" t="s">
        <v>214</v>
      </c>
      <c r="F20" s="220"/>
      <c r="G20" s="218">
        <f>'Crop Management Info (1)'!B28</f>
        <v>0</v>
      </c>
      <c r="H20" s="218"/>
      <c r="I20" s="243"/>
      <c r="J20" s="243"/>
      <c r="K20" s="243"/>
      <c r="M20" s="5"/>
      <c r="Q20" s="194"/>
    </row>
    <row r="21" spans="1:24" ht="14.1" customHeight="1" x14ac:dyDescent="0.2">
      <c r="A21" s="220" t="s">
        <v>104</v>
      </c>
      <c r="B21" s="220"/>
      <c r="C21" s="246"/>
      <c r="D21" s="246"/>
      <c r="E21" s="244"/>
      <c r="F21" s="244"/>
      <c r="G21" s="244"/>
      <c r="H21" s="244"/>
      <c r="I21" s="243"/>
      <c r="J21" s="243"/>
      <c r="K21" s="243"/>
      <c r="M21" s="5"/>
    </row>
    <row r="22" spans="1:24" ht="27.75" customHeight="1" x14ac:dyDescent="0.2">
      <c r="A22" s="158" t="s">
        <v>105</v>
      </c>
      <c r="B22" s="158" t="s">
        <v>309</v>
      </c>
      <c r="C22" s="158" t="s">
        <v>290</v>
      </c>
      <c r="D22" s="158" t="s">
        <v>305</v>
      </c>
      <c r="E22" s="157" t="s">
        <v>291</v>
      </c>
      <c r="F22" s="158" t="s">
        <v>330</v>
      </c>
      <c r="G22" s="158" t="s">
        <v>106</v>
      </c>
      <c r="H22" s="158" t="s">
        <v>292</v>
      </c>
      <c r="I22" s="158" t="s">
        <v>117</v>
      </c>
      <c r="J22" s="158" t="s">
        <v>233</v>
      </c>
      <c r="K22" s="158" t="s">
        <v>212</v>
      </c>
      <c r="L22" s="159" t="s">
        <v>420</v>
      </c>
      <c r="M22" s="176" t="s">
        <v>413</v>
      </c>
      <c r="N22" s="9" t="s">
        <v>483</v>
      </c>
      <c r="Q22" s="2" t="s">
        <v>479</v>
      </c>
      <c r="S22" s="191" t="s">
        <v>478</v>
      </c>
    </row>
    <row r="23" spans="1:24" ht="14.25" customHeight="1" x14ac:dyDescent="0.2">
      <c r="A23" s="56">
        <v>1</v>
      </c>
      <c r="B23" s="56"/>
      <c r="C23" s="57"/>
      <c r="D23" s="57"/>
      <c r="E23" s="57"/>
      <c r="F23" s="58"/>
      <c r="G23" s="58"/>
      <c r="H23" s="57"/>
      <c r="I23" s="163" t="str">
        <f>IFERROR(SUM(100-F23)*(H23)*(109.815)/(C23)/(D23)/(E23),"")</f>
        <v/>
      </c>
      <c r="J23" s="58"/>
      <c r="K23" s="171" t="str">
        <f>IF(ISBLANK(U4)="TRUE","No Treatment Entered",U4)</f>
        <v>Normal: High Rate</v>
      </c>
      <c r="L23" s="164" t="str">
        <f>IF(J23&gt;0,J23,I23)</f>
        <v/>
      </c>
      <c r="M23" s="6">
        <f>INDEX($V$4:$V$7,MATCH(B23,$S$4:$S$7,0),1)</f>
        <v>0</v>
      </c>
      <c r="N23" s="195" cm="1">
        <f t="array" aca="1" ref="N23" ca="1">IFERROR((L23-_xlfn.XLOOKUP(B23,$K$23:$K$30,OFFSET($K$23:$K$30,1,0)))^2,0)</f>
        <v>0</v>
      </c>
      <c r="S23" t="e">
        <f>AVERAGEIFS(L23:L34,L23:L34,"&gt;0")</f>
        <v>#DIV/0!</v>
      </c>
    </row>
    <row r="24" spans="1:24" ht="14.25" customHeight="1" x14ac:dyDescent="0.2">
      <c r="A24" s="56">
        <v>2</v>
      </c>
      <c r="B24" s="56"/>
      <c r="C24" s="57"/>
      <c r="D24" s="57"/>
      <c r="E24" s="57"/>
      <c r="F24" s="58"/>
      <c r="G24" s="58"/>
      <c r="H24" s="57"/>
      <c r="I24" s="163" t="str">
        <f t="shared" ref="I24:I34" si="0">IFERROR(SUM(100-F24)*(H24)*(109.815)/(C24)/(D24)/(E24),"")</f>
        <v/>
      </c>
      <c r="J24" s="58"/>
      <c r="K24" s="167" t="str">
        <f>IFERROR(AVERAGEIFS($L$23:$L$34,$B$23:$B$34,K23),"-")</f>
        <v>-</v>
      </c>
      <c r="L24" s="164" t="str">
        <f t="shared" ref="L24:L34" si="1">IF(J24&gt;0,J24,I24)</f>
        <v/>
      </c>
      <c r="M24" s="6">
        <f t="shared" ref="M24:M34" si="2">INDEX($V$4:$V$7,MATCH(B24,$S$4:$S$7,0),1)</f>
        <v>0</v>
      </c>
      <c r="N24" s="195" cm="1">
        <f t="array" aca="1" ref="N24" ca="1">IFERROR((L24-_xlfn.XLOOKUP(B24,$K$23:$K$30,OFFSET($K$23:$K$30,1,0)))^2,0)</f>
        <v>0</v>
      </c>
      <c r="Q24">
        <f>IFERROR(COUNTIFS($B$23:$B$34,K23),"-")</f>
        <v>0</v>
      </c>
    </row>
    <row r="25" spans="1:24" ht="14.25" customHeight="1" x14ac:dyDescent="0.2">
      <c r="A25" s="56">
        <v>3</v>
      </c>
      <c r="B25" s="56"/>
      <c r="C25" s="57"/>
      <c r="D25" s="57"/>
      <c r="E25" s="57"/>
      <c r="F25" s="58"/>
      <c r="G25" s="58"/>
      <c r="H25" s="57"/>
      <c r="I25" s="163" t="str">
        <f t="shared" si="0"/>
        <v/>
      </c>
      <c r="J25" s="58"/>
      <c r="K25" s="172" t="str">
        <f>IF(ISBLANK(U5)="TRUE","No Treatment Entered",U5)</f>
        <v>Comp. 1: Low Rate</v>
      </c>
      <c r="L25" s="164" t="str">
        <f t="shared" si="1"/>
        <v/>
      </c>
      <c r="M25" s="6">
        <f t="shared" si="2"/>
        <v>0</v>
      </c>
      <c r="N25" s="195" cm="1">
        <f t="array" aca="1" ref="N25" ca="1">IFERROR((L25-_xlfn.XLOOKUP(B25,$K$23:$K$30,OFFSET($K$23:$K$30,1,0)))^2,0)</f>
        <v>0</v>
      </c>
    </row>
    <row r="26" spans="1:24" ht="14.25" customHeight="1" x14ac:dyDescent="0.2">
      <c r="A26" s="56">
        <v>4</v>
      </c>
      <c r="B26" s="56"/>
      <c r="C26" s="57"/>
      <c r="D26" s="57"/>
      <c r="E26" s="57"/>
      <c r="F26" s="58"/>
      <c r="G26" s="58"/>
      <c r="H26" s="57"/>
      <c r="I26" s="163" t="str">
        <f t="shared" si="0"/>
        <v/>
      </c>
      <c r="J26" s="58"/>
      <c r="K26" s="162" t="str">
        <f>IFERROR(AVERAGEIFS($L$23:$L$34,$B$23:$B$34,K25),"-")</f>
        <v>-</v>
      </c>
      <c r="L26" s="164" t="str">
        <f t="shared" si="1"/>
        <v/>
      </c>
      <c r="M26" s="6">
        <f t="shared" si="2"/>
        <v>0</v>
      </c>
      <c r="N26" s="195" cm="1">
        <f t="array" aca="1" ref="N26" ca="1">IFERROR((L26-_xlfn.XLOOKUP(B26,$K$23:$K$30,OFFSET($K$23:$K$30,1,0)))^2,0)</f>
        <v>0</v>
      </c>
      <c r="P26" s="196"/>
      <c r="Q26">
        <f>IFERROR(COUNTIFS($B$23:$B$34,K25),"-")</f>
        <v>0</v>
      </c>
      <c r="S26" s="9" t="e">
        <f ca="1">IF(X29&lt;=0.1,"Based on the ANOVA, there was a significant difference in the average yield between the treatments (F("&amp;U29&amp;", "&amp;U30&amp;")="&amp;ROUND(W29,4)&amp;", p="&amp;ROUND(X29,4)&amp;")","There were no significant differenes between treatments at alpha = 0.1")</f>
        <v>#DIV/0!</v>
      </c>
    </row>
    <row r="27" spans="1:24" ht="14.25" customHeight="1" x14ac:dyDescent="0.2">
      <c r="A27" s="56">
        <v>5</v>
      </c>
      <c r="B27" s="56"/>
      <c r="C27" s="57"/>
      <c r="D27" s="57"/>
      <c r="E27" s="57"/>
      <c r="F27" s="58"/>
      <c r="G27" s="58"/>
      <c r="H27" s="57"/>
      <c r="I27" s="163" t="str">
        <f t="shared" si="0"/>
        <v/>
      </c>
      <c r="J27" s="58"/>
      <c r="K27" s="168" t="str">
        <f>IF(OR(ISBLANK(U6),U6=0),"No Treatment",U6)</f>
        <v>No Treatment</v>
      </c>
      <c r="L27" s="164" t="str">
        <f t="shared" si="1"/>
        <v/>
      </c>
      <c r="M27" s="6">
        <f t="shared" si="2"/>
        <v>0</v>
      </c>
      <c r="N27" s="195" cm="1">
        <f t="array" aca="1" ref="N27" ca="1">IFERROR((L27-_xlfn.XLOOKUP(B27,$K$23:$K$30,OFFSET($K$23:$K$30,1,0)))^2,0)</f>
        <v>0</v>
      </c>
      <c r="S27" s="9" t="s">
        <v>470</v>
      </c>
    </row>
    <row r="28" spans="1:24" ht="14.25" customHeight="1" x14ac:dyDescent="0.2">
      <c r="A28" s="56">
        <v>6</v>
      </c>
      <c r="B28" s="56"/>
      <c r="C28" s="57"/>
      <c r="D28" s="57"/>
      <c r="E28" s="57"/>
      <c r="F28" s="58"/>
      <c r="G28" s="58"/>
      <c r="H28" s="57"/>
      <c r="I28" s="163" t="str">
        <f t="shared" si="0"/>
        <v/>
      </c>
      <c r="J28" s="58"/>
      <c r="K28" s="169" t="str">
        <f>IFERROR(AVERAGEIFS($L$23:$L$34,$B$23:$B$34,K27),"-")</f>
        <v>-</v>
      </c>
      <c r="L28" s="164" t="str">
        <f t="shared" si="1"/>
        <v/>
      </c>
      <c r="M28" s="6">
        <f t="shared" si="2"/>
        <v>0</v>
      </c>
      <c r="N28" s="195" cm="1">
        <f t="array" aca="1" ref="N28" ca="1">IFERROR((L28-_xlfn.XLOOKUP(B28,$K$23:$K$30,OFFSET($K$23:$K$30,1,0)))^2,0)</f>
        <v>0</v>
      </c>
      <c r="Q28">
        <f>IFERROR(COUNTIFS($B$23:$B$34,K27),"-")</f>
        <v>0</v>
      </c>
      <c r="S28" s="13" t="s">
        <v>473</v>
      </c>
      <c r="T28" s="190" t="s">
        <v>474</v>
      </c>
      <c r="U28" s="190" t="s">
        <v>475</v>
      </c>
      <c r="V28" s="190" t="s">
        <v>476</v>
      </c>
      <c r="W28" s="190" t="s">
        <v>477</v>
      </c>
      <c r="X28" s="190" t="s">
        <v>480</v>
      </c>
    </row>
    <row r="29" spans="1:24" ht="14.25" customHeight="1" x14ac:dyDescent="0.2">
      <c r="A29" s="59">
        <v>7</v>
      </c>
      <c r="B29" s="60"/>
      <c r="C29" s="61"/>
      <c r="D29" s="61"/>
      <c r="E29" s="61"/>
      <c r="F29" s="62"/>
      <c r="G29" s="62"/>
      <c r="H29" s="61"/>
      <c r="I29" s="163" t="str">
        <f t="shared" si="0"/>
        <v/>
      </c>
      <c r="J29" s="58"/>
      <c r="K29" s="171" t="str">
        <f>IF(OR(ISBLANK(U6),U7=0),"No Treatment",U7)</f>
        <v>No Treatment</v>
      </c>
      <c r="L29" s="164" t="str">
        <f t="shared" si="1"/>
        <v/>
      </c>
      <c r="M29" s="6">
        <f t="shared" si="2"/>
        <v>0</v>
      </c>
      <c r="N29" s="195" cm="1">
        <f t="array" aca="1" ref="N29" ca="1">IFERROR((L29-_xlfn.XLOOKUP(B29,$K$23:$K$30,OFFSET($K$23:$K$30,1,0)))^2,0)</f>
        <v>0</v>
      </c>
      <c r="S29" s="9" t="s">
        <v>413</v>
      </c>
      <c r="T29">
        <f>Q24*IFERROR((K24-S23)^2,0)+Q26*IFERROR((K26-S23)^2,0)+Q28*IFERROR((K28-S23)^2,0)+Q30*IFERROR((K30-S23)^2,0)</f>
        <v>0</v>
      </c>
      <c r="U29">
        <f>COUNTIFS(Q24:Q30,"&gt;0")-1</f>
        <v>-1</v>
      </c>
      <c r="V29">
        <f>T29/U29</f>
        <v>0</v>
      </c>
      <c r="W29" t="e">
        <f ca="1">V29/V30</f>
        <v>#DIV/0!</v>
      </c>
      <c r="X29" t="e">
        <f ca="1">1-_xlfn.F.DIST(W29,SUM(Q24:Q30)-U31,U31,TRUE)</f>
        <v>#DIV/0!</v>
      </c>
    </row>
    <row r="30" spans="1:24" ht="14.25" customHeight="1" x14ac:dyDescent="0.2">
      <c r="A30" s="56">
        <v>8</v>
      </c>
      <c r="B30" s="56"/>
      <c r="C30" s="57"/>
      <c r="D30" s="57"/>
      <c r="E30" s="57"/>
      <c r="F30" s="58"/>
      <c r="G30" s="58"/>
      <c r="H30" s="57"/>
      <c r="I30" s="163" t="str">
        <f t="shared" si="0"/>
        <v/>
      </c>
      <c r="J30" s="58"/>
      <c r="K30" s="167" t="str">
        <f>IFERROR(AVERAGEIFS($L$23:$L$34,$B$23:$B$34,K29),"-")</f>
        <v>-</v>
      </c>
      <c r="L30" s="164" t="str">
        <f t="shared" si="1"/>
        <v/>
      </c>
      <c r="M30" s="6">
        <f t="shared" si="2"/>
        <v>0</v>
      </c>
      <c r="N30" s="195" cm="1">
        <f t="array" aca="1" ref="N30" ca="1">IFERROR((L30-_xlfn.XLOOKUP(B30,$K$23:$K$30,OFFSET($K$23:$K$30,1,0)))^2,0)</f>
        <v>0</v>
      </c>
      <c r="Q30">
        <f>IFERROR(COUNTIFS($B$23:$B$34,K29),"-")</f>
        <v>0</v>
      </c>
      <c r="S30" s="9" t="s">
        <v>471</v>
      </c>
      <c r="T30" s="192">
        <f ca="1">SUM(N23:N34)</f>
        <v>0</v>
      </c>
      <c r="U30" s="192">
        <f>COUNTIFS(L23:L34,"&gt;0")-COUNTIFS(Q24:Q30,"&gt;0")</f>
        <v>0</v>
      </c>
      <c r="V30" t="e">
        <f ca="1">T30/U30</f>
        <v>#DIV/0!</v>
      </c>
    </row>
    <row r="31" spans="1:24" ht="14.25" customHeight="1" x14ac:dyDescent="0.2">
      <c r="A31" s="56">
        <v>9</v>
      </c>
      <c r="B31" s="56"/>
      <c r="C31" s="57"/>
      <c r="D31" s="57"/>
      <c r="E31" s="57"/>
      <c r="F31" s="58"/>
      <c r="G31" s="58"/>
      <c r="H31" s="57"/>
      <c r="I31" s="163" t="str">
        <f t="shared" si="0"/>
        <v/>
      </c>
      <c r="J31" s="58"/>
      <c r="K31" s="170"/>
      <c r="L31" s="164" t="str">
        <f t="shared" si="1"/>
        <v/>
      </c>
      <c r="M31" s="6">
        <f t="shared" si="2"/>
        <v>0</v>
      </c>
      <c r="N31" s="195" cm="1">
        <f t="array" aca="1" ref="N31" ca="1">IFERROR((L31-_xlfn.XLOOKUP(B31,$K$23:$K$30,OFFSET($K$23:$K$30,1,0)))^2,0)</f>
        <v>0</v>
      </c>
      <c r="S31" s="9" t="s">
        <v>472</v>
      </c>
      <c r="T31" s="192">
        <f ca="1">T29+T30</f>
        <v>0</v>
      </c>
      <c r="U31">
        <f>U30+U29</f>
        <v>-1</v>
      </c>
    </row>
    <row r="32" spans="1:24" ht="14.25" customHeight="1" x14ac:dyDescent="0.2">
      <c r="A32" s="56">
        <v>10</v>
      </c>
      <c r="B32" s="56"/>
      <c r="C32" s="57"/>
      <c r="D32" s="57"/>
      <c r="E32" s="57"/>
      <c r="F32" s="58"/>
      <c r="G32" s="58"/>
      <c r="H32" s="57"/>
      <c r="I32" s="163" t="str">
        <f t="shared" si="0"/>
        <v/>
      </c>
      <c r="J32" s="58"/>
      <c r="K32" s="170"/>
      <c r="L32" s="164" t="str">
        <f t="shared" si="1"/>
        <v/>
      </c>
      <c r="M32" s="6">
        <f t="shared" si="2"/>
        <v>0</v>
      </c>
      <c r="N32" s="195" cm="1">
        <f t="array" aca="1" ref="N32" ca="1">IFERROR((L32-_xlfn.XLOOKUP(B32,$K$23:$K$30,OFFSET($K$23:$K$30,1,0)))^2,0)</f>
        <v>0</v>
      </c>
    </row>
    <row r="33" spans="1:24" ht="14.25" customHeight="1" x14ac:dyDescent="0.2">
      <c r="A33" s="56">
        <v>11</v>
      </c>
      <c r="B33" s="56"/>
      <c r="C33" s="57"/>
      <c r="D33" s="57"/>
      <c r="E33" s="57"/>
      <c r="F33" s="58"/>
      <c r="G33" s="58"/>
      <c r="H33" s="57"/>
      <c r="I33" s="163" t="str">
        <f t="shared" si="0"/>
        <v/>
      </c>
      <c r="J33" s="58"/>
      <c r="K33" s="170"/>
      <c r="L33" s="164" t="str">
        <f t="shared" si="1"/>
        <v/>
      </c>
      <c r="M33" s="6">
        <f t="shared" si="2"/>
        <v>0</v>
      </c>
      <c r="N33" s="195" cm="1">
        <f t="array" aca="1" ref="N33" ca="1">IFERROR((L33-_xlfn.XLOOKUP(B33,$K$23:$K$30,OFFSET($K$23:$K$30,1,0)))^2,0)</f>
        <v>0</v>
      </c>
    </row>
    <row r="34" spans="1:24" ht="14.25" customHeight="1" x14ac:dyDescent="0.2">
      <c r="A34" s="56">
        <v>12</v>
      </c>
      <c r="B34" s="56"/>
      <c r="C34" s="57"/>
      <c r="D34" s="57"/>
      <c r="E34" s="57"/>
      <c r="F34" s="58"/>
      <c r="G34" s="58"/>
      <c r="H34" s="57"/>
      <c r="I34" s="163" t="str">
        <f t="shared" si="0"/>
        <v/>
      </c>
      <c r="J34" s="58"/>
      <c r="K34" s="170"/>
      <c r="L34" s="164" t="str">
        <f t="shared" si="1"/>
        <v/>
      </c>
      <c r="M34" s="6">
        <f t="shared" si="2"/>
        <v>0</v>
      </c>
      <c r="N34" s="195" cm="1">
        <f t="array" aca="1" ref="N34" ca="1">IFERROR((L34-_xlfn.XLOOKUP(B34,$K$23:$K$30,OFFSET($K$23:$K$30,1,0)))^2,0)</f>
        <v>0</v>
      </c>
      <c r="S34" s="9" t="e">
        <f ca="1">IF(X29&lt;=0.1,_xlfn.TEXTJOIN(". ",TRUE,S26,S35),"Treatments are not significantly different at alpha = 0.1")</f>
        <v>#DIV/0!</v>
      </c>
    </row>
    <row r="35" spans="1:24" ht="24.75" customHeight="1" x14ac:dyDescent="0.2">
      <c r="A35" s="236" t="s">
        <v>206</v>
      </c>
      <c r="B35" s="237"/>
      <c r="C35" s="160" t="s">
        <v>331</v>
      </c>
      <c r="D35" s="160"/>
      <c r="E35" s="160"/>
      <c r="F35" s="160"/>
      <c r="G35" s="160"/>
      <c r="H35" s="160"/>
      <c r="I35" s="160"/>
      <c r="J35" s="160"/>
      <c r="K35" s="161"/>
      <c r="M35" s="6"/>
      <c r="S35" t="str">
        <f>_xlfn.TEXTJOIN("; ",TRUE,X41:X46)</f>
        <v/>
      </c>
    </row>
    <row r="36" spans="1:24" ht="7.35" customHeight="1" x14ac:dyDescent="0.2">
      <c r="A36" s="238"/>
      <c r="B36" s="239"/>
      <c r="C36" s="227"/>
      <c r="D36" s="228"/>
      <c r="E36" s="228"/>
      <c r="F36" s="228"/>
      <c r="G36" s="228"/>
      <c r="H36" s="228"/>
      <c r="I36" s="228"/>
      <c r="J36" s="228"/>
      <c r="K36" s="229"/>
      <c r="M36" s="6"/>
    </row>
    <row r="37" spans="1:24" ht="9.9499999999999993" customHeight="1" x14ac:dyDescent="0.2">
      <c r="A37" s="238"/>
      <c r="B37" s="239"/>
      <c r="C37" s="230"/>
      <c r="D37" s="231"/>
      <c r="E37" s="231"/>
      <c r="F37" s="231"/>
      <c r="G37" s="231"/>
      <c r="H37" s="231"/>
      <c r="I37" s="231"/>
      <c r="J37" s="231"/>
      <c r="K37" s="232"/>
      <c r="M37" s="6"/>
    </row>
    <row r="38" spans="1:24" ht="7.35" customHeight="1" x14ac:dyDescent="0.2">
      <c r="A38" s="240"/>
      <c r="B38" s="241"/>
      <c r="C38" s="233"/>
      <c r="D38" s="234"/>
      <c r="E38" s="234"/>
      <c r="F38" s="234"/>
      <c r="G38" s="234"/>
      <c r="H38" s="234"/>
      <c r="I38" s="234"/>
      <c r="J38" s="234"/>
      <c r="K38" s="235"/>
      <c r="M38" s="6"/>
    </row>
    <row r="39" spans="1:24" ht="16.5" customHeight="1" x14ac:dyDescent="0.2">
      <c r="A39" s="226" t="s">
        <v>297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M39" s="6"/>
      <c r="X39" s="9" t="s">
        <v>486</v>
      </c>
    </row>
    <row r="40" spans="1:24" ht="21.75" customHeight="1" x14ac:dyDescent="0.2">
      <c r="A40" s="127" t="s">
        <v>343</v>
      </c>
      <c r="B40" s="127"/>
      <c r="C40" s="127"/>
      <c r="D40" s="127"/>
      <c r="E40" s="127"/>
      <c r="F40" s="127"/>
      <c r="G40" s="127"/>
      <c r="H40" s="127"/>
      <c r="I40" s="127"/>
      <c r="J40" s="127"/>
      <c r="K40" s="127"/>
      <c r="M40" s="6"/>
      <c r="S40" t="s">
        <v>484</v>
      </c>
      <c r="T40" t="s">
        <v>481</v>
      </c>
      <c r="W40" t="s">
        <v>480</v>
      </c>
      <c r="X40">
        <f>IF(COUNTIFS(Q24:Q30,"&gt;0")&gt;2,0.1/COUNTIFS(Q24:Q30,"&gt;0"),0.1)</f>
        <v>0.1</v>
      </c>
    </row>
    <row r="41" spans="1:24" ht="12.75" customHeight="1" x14ac:dyDescent="0.2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63" t="s">
        <v>132</v>
      </c>
      <c r="M41" s="6"/>
      <c r="S41" t="str">
        <f>_xlfn.TEXTJOIN(" &amp; ",TRUE,T41,V41)</f>
        <v>Normal: High Rate &amp; Comp. 1: Low Rate</v>
      </c>
      <c r="T41" t="str">
        <f>K23</f>
        <v>Normal: High Rate</v>
      </c>
      <c r="U41" t="s">
        <v>482</v>
      </c>
      <c r="V41" t="str">
        <f>K25</f>
        <v>Comp. 1: Low Rate</v>
      </c>
      <c r="W41" t="str" cm="1">
        <f t="array" ref="W41">IFERROR(_xlfn.T.TEST(_xlfn._xlws.FILTER($L$23:$L$34,$B$23:$B$34=T41),_xlfn._xlws.FILTER($L$23:$L$34,$B$23:$B$34=V41),1,2),"No Valid Comparison")</f>
        <v>No Valid Comparison</v>
      </c>
      <c r="X41" t="str">
        <f>IF(W41="No Valid Comparison","",IF(W41&lt;=$X$40,"Post-hoc analysis with the "&amp;IF(COUNTIFS(Q24:Q30,"&gt;0")&gt;2,"t test and Bonferroni correction","t test")&amp;" revealed that the "&amp;S41&amp;" comparison had statistically significant yield differences (p="&amp;ROUND(W41,3)&amp;")","This comparison was not statistically different"))</f>
        <v/>
      </c>
    </row>
    <row r="42" spans="1:24" ht="14.25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6"/>
      <c r="S42" t="str">
        <f t="shared" ref="S42:S46" si="3">_xlfn.TEXTJOIN(" &amp; ",TRUE,T42,V42)</f>
        <v>Normal: High Rate &amp; No Treatment</v>
      </c>
      <c r="T42" t="str">
        <f>K23</f>
        <v>Normal: High Rate</v>
      </c>
      <c r="U42" t="s">
        <v>482</v>
      </c>
      <c r="V42" t="str">
        <f>K27</f>
        <v>No Treatment</v>
      </c>
      <c r="W42" t="str" cm="1">
        <f t="array" ref="W42">IFERROR(_xlfn.T.TEST(_xlfn._xlws.FILTER($L$23:$L$34,$B$23:$B$34=T42),_xlfn._xlws.FILTER($L$23:$L$34,$B$23:$B$34=V42),1,2),"No Valid Comparison")</f>
        <v>No Valid Comparison</v>
      </c>
      <c r="X42" t="str">
        <f t="shared" ref="X42:X46" si="4">IF(W42="No Valid Comparison","",IF(W42&lt;=$X$40,"Post-hoc analysis with the "&amp;IF(COUNTIFS(Q25:Q31,"&gt;0")&gt;2,"Bonferroni correction","t test")&amp;" revealed that the "&amp;S42&amp;" comparison had statistically significant yield differences (p="&amp;ROUND(W42,3)&amp;")","This comparison was not statistically different"))</f>
        <v/>
      </c>
    </row>
    <row r="43" spans="1:24" ht="12.75" customHeight="1" x14ac:dyDescent="0.2">
      <c r="A43" s="12"/>
      <c r="B43" s="225"/>
      <c r="C43" s="225"/>
      <c r="D43" s="225"/>
      <c r="E43" s="225"/>
      <c r="F43" s="225"/>
      <c r="G43" s="225"/>
      <c r="H43" s="225"/>
      <c r="I43" s="225"/>
      <c r="J43" s="225"/>
      <c r="K43" s="225"/>
      <c r="L43" s="11"/>
      <c r="M43" s="6"/>
      <c r="S43" t="str">
        <f t="shared" si="3"/>
        <v>Normal: High Rate &amp; No Treatment</v>
      </c>
      <c r="T43" t="str">
        <f>K23</f>
        <v>Normal: High Rate</v>
      </c>
      <c r="U43" t="s">
        <v>482</v>
      </c>
      <c r="V43" t="str">
        <f>K29</f>
        <v>No Treatment</v>
      </c>
      <c r="W43" t="str" cm="1">
        <f t="array" ref="W43">IFERROR(_xlfn.T.TEST(_xlfn._xlws.FILTER($L$23:$L$34,$B$23:$B$34=T43),_xlfn._xlws.FILTER($L$23:$L$34,$B$23:$B$34=V43),1,2),"No Valid Comparison")</f>
        <v>No Valid Comparison</v>
      </c>
      <c r="X43" t="str">
        <f t="shared" si="4"/>
        <v/>
      </c>
    </row>
    <row r="44" spans="1:24" ht="14.25" customHeight="1" x14ac:dyDescent="0.2">
      <c r="A44" s="12"/>
      <c r="B44" s="225"/>
      <c r="C44" s="225"/>
      <c r="D44" s="225"/>
      <c r="E44" s="225"/>
      <c r="F44" s="225"/>
      <c r="G44" s="225"/>
      <c r="H44" s="225"/>
      <c r="I44" s="225"/>
      <c r="J44" s="225"/>
      <c r="K44" s="225"/>
      <c r="L44" s="11"/>
      <c r="M44" s="6"/>
      <c r="S44" t="str">
        <f t="shared" si="3"/>
        <v>Comp. 1: Low Rate &amp; No Treatment</v>
      </c>
      <c r="T44" t="str">
        <f>K25</f>
        <v>Comp. 1: Low Rate</v>
      </c>
      <c r="U44" t="s">
        <v>482</v>
      </c>
      <c r="V44" t="str">
        <f>K27</f>
        <v>No Treatment</v>
      </c>
      <c r="W44" t="str" cm="1">
        <f t="array" ref="W44">IFERROR(_xlfn.T.TEST(_xlfn._xlws.FILTER($L$23:$L$34,$B$23:$B$34=T44),_xlfn._xlws.FILTER($L$23:$L$34,$B$23:$B$34=V44),1,2),"No Valid Comparison")</f>
        <v>No Valid Comparison</v>
      </c>
      <c r="X44" t="str">
        <f t="shared" si="4"/>
        <v/>
      </c>
    </row>
    <row r="45" spans="1:24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M45" s="6"/>
      <c r="S45" t="str">
        <f t="shared" si="3"/>
        <v>Comp. 1: Low Rate &amp; No Treatment</v>
      </c>
      <c r="T45" t="str">
        <f>K25</f>
        <v>Comp. 1: Low Rate</v>
      </c>
      <c r="U45" t="s">
        <v>482</v>
      </c>
      <c r="V45" t="str">
        <f>K29</f>
        <v>No Treatment</v>
      </c>
      <c r="W45" t="str" cm="1">
        <f t="array" ref="W45">IFERROR(_xlfn.T.TEST(_xlfn._xlws.FILTER($L$23:$L$34,$B$23:$B$34=T45),_xlfn._xlws.FILTER($L$23:$L$34,$B$23:$B$34=V45),1,2),"No Valid Comparison")</f>
        <v>No Valid Comparison</v>
      </c>
      <c r="X45" t="str">
        <f t="shared" si="4"/>
        <v/>
      </c>
    </row>
    <row r="46" spans="1:24" x14ac:dyDescent="0.2">
      <c r="M46" s="7"/>
      <c r="S46" t="str">
        <f t="shared" si="3"/>
        <v>No Treatment &amp; No Treatment</v>
      </c>
      <c r="T46" t="str">
        <f>K27</f>
        <v>No Treatment</v>
      </c>
      <c r="U46" t="s">
        <v>482</v>
      </c>
      <c r="V46" t="str">
        <f>K29</f>
        <v>No Treatment</v>
      </c>
      <c r="W46" t="str" cm="1">
        <f t="array" ref="W46">IFERROR(_xlfn.T.TEST(_xlfn._xlws.FILTER($L$23:$L$34,$B$23:$B$34=T46),_xlfn._xlws.FILTER($L$23:$L$34,$B$23:$B$34=V46),1,2),"No Valid Comparison")</f>
        <v>No Valid Comparison</v>
      </c>
      <c r="X46" t="str">
        <f t="shared" si="4"/>
        <v/>
      </c>
    </row>
    <row r="47" spans="1:24" x14ac:dyDescent="0.2">
      <c r="M47" s="8"/>
    </row>
    <row r="48" spans="1:24" x14ac:dyDescent="0.2">
      <c r="M48" s="7"/>
    </row>
    <row r="49" spans="13:18" x14ac:dyDescent="0.2">
      <c r="M49" s="7"/>
    </row>
    <row r="50" spans="13:18" x14ac:dyDescent="0.2">
      <c r="M50" s="7"/>
      <c r="R50" s="1"/>
    </row>
    <row r="51" spans="13:18" x14ac:dyDescent="0.2">
      <c r="M51" s="7"/>
    </row>
    <row r="52" spans="13:18" x14ac:dyDescent="0.2">
      <c r="M52" s="8"/>
    </row>
    <row r="53" spans="13:18" x14ac:dyDescent="0.2">
      <c r="M53" s="8"/>
    </row>
    <row r="54" spans="13:18" x14ac:dyDescent="0.2">
      <c r="M54" s="8"/>
    </row>
    <row r="55" spans="13:18" x14ac:dyDescent="0.2">
      <c r="M55" s="8"/>
    </row>
    <row r="56" spans="13:18" x14ac:dyDescent="0.2">
      <c r="M56" s="7"/>
    </row>
    <row r="57" spans="13:18" x14ac:dyDescent="0.2">
      <c r="M57" s="8"/>
    </row>
    <row r="58" spans="13:18" x14ac:dyDescent="0.2">
      <c r="M58" s="7"/>
    </row>
    <row r="59" spans="13:18" x14ac:dyDescent="0.2">
      <c r="M59" s="7"/>
    </row>
    <row r="60" spans="13:18" x14ac:dyDescent="0.2">
      <c r="M60" s="8"/>
    </row>
    <row r="61" spans="13:18" x14ac:dyDescent="0.2">
      <c r="M61" s="7"/>
    </row>
    <row r="62" spans="13:18" x14ac:dyDescent="0.2">
      <c r="M62" s="7"/>
    </row>
    <row r="63" spans="13:18" x14ac:dyDescent="0.2">
      <c r="M63" s="7"/>
    </row>
    <row r="64" spans="13:18" x14ac:dyDescent="0.2">
      <c r="M64" s="8"/>
    </row>
    <row r="65" spans="13:13" x14ac:dyDescent="0.2">
      <c r="M65" s="8"/>
    </row>
    <row r="66" spans="13:13" x14ac:dyDescent="0.2">
      <c r="M66" s="8"/>
    </row>
  </sheetData>
  <sheetProtection sheet="1" objects="1" scenarios="1"/>
  <protectedRanges>
    <protectedRange algorithmName="SHA-512" hashValue="Ssj9Afke52m0fz2tldZTia27vZBt2d/DYptbqyv5PlGehmg6w/cGWVI+r5s41cDqv2D4T+Mmd2YGBWcHU+NDNA==" saltValue="S/r9b1UMkNjS7rLBrQpdGw==" spinCount="100000" sqref="I23:I34" name="Adjusted Yield_3"/>
  </protectedRanges>
  <dataConsolidate link="1"/>
  <mergeCells count="65">
    <mergeCell ref="A1:H3"/>
    <mergeCell ref="I1:I3"/>
    <mergeCell ref="C7:F7"/>
    <mergeCell ref="C8:F8"/>
    <mergeCell ref="A9:B9"/>
    <mergeCell ref="A6:B6"/>
    <mergeCell ref="A7:B7"/>
    <mergeCell ref="A8:B8"/>
    <mergeCell ref="C9:F9"/>
    <mergeCell ref="J17:K17"/>
    <mergeCell ref="I16:K16"/>
    <mergeCell ref="A16:D16"/>
    <mergeCell ref="J1:K3"/>
    <mergeCell ref="A4:K4"/>
    <mergeCell ref="A5:K5"/>
    <mergeCell ref="E17:F17"/>
    <mergeCell ref="G17:H17"/>
    <mergeCell ref="A11:B11"/>
    <mergeCell ref="C11:F11"/>
    <mergeCell ref="A12:B12"/>
    <mergeCell ref="C12:F12"/>
    <mergeCell ref="G8:K8"/>
    <mergeCell ref="G7:K7"/>
    <mergeCell ref="C6:F6"/>
    <mergeCell ref="G6:K6"/>
    <mergeCell ref="I19:K19"/>
    <mergeCell ref="I20:K21"/>
    <mergeCell ref="A13:B13"/>
    <mergeCell ref="C13:F13"/>
    <mergeCell ref="G19:H19"/>
    <mergeCell ref="E19:F19"/>
    <mergeCell ref="E20:F20"/>
    <mergeCell ref="G20:H20"/>
    <mergeCell ref="E21:H21"/>
    <mergeCell ref="J18:K18"/>
    <mergeCell ref="A18:B18"/>
    <mergeCell ref="C18:D18"/>
    <mergeCell ref="G15:K15"/>
    <mergeCell ref="G14:K14"/>
    <mergeCell ref="C21:D21"/>
    <mergeCell ref="C15:F15"/>
    <mergeCell ref="B44:K44"/>
    <mergeCell ref="B43:K43"/>
    <mergeCell ref="A39:K39"/>
    <mergeCell ref="C36:K38"/>
    <mergeCell ref="A35:B38"/>
    <mergeCell ref="A20:B20"/>
    <mergeCell ref="C20:D20"/>
    <mergeCell ref="A21:B21"/>
    <mergeCell ref="A14:B14"/>
    <mergeCell ref="C14:F14"/>
    <mergeCell ref="A19:D19"/>
    <mergeCell ref="E16:H16"/>
    <mergeCell ref="A17:B17"/>
    <mergeCell ref="C17:D17"/>
    <mergeCell ref="E18:F18"/>
    <mergeCell ref="G18:H18"/>
    <mergeCell ref="A15:B15"/>
    <mergeCell ref="G13:K13"/>
    <mergeCell ref="G10:K10"/>
    <mergeCell ref="G9:K9"/>
    <mergeCell ref="A10:B10"/>
    <mergeCell ref="C10:F10"/>
    <mergeCell ref="G11:K11"/>
    <mergeCell ref="G12:K12"/>
  </mergeCells>
  <dataValidations count="2">
    <dataValidation type="list" allowBlank="1" showInputMessage="1" showErrorMessage="1" sqref="J17:K17" xr:uid="{00000000-0002-0000-0200-000000000000}">
      <formula1>"Yes,No"</formula1>
    </dataValidation>
    <dataValidation type="list" allowBlank="1" showInputMessage="1" showErrorMessage="1" sqref="B23:B34" xr:uid="{40C32139-531B-4BF3-9848-1F40E42DBCF5}">
      <formula1>INDIRECT("U4#")</formula1>
    </dataValidation>
  </dataValidations>
  <pageMargins left="0.51" right="0.5" top="0.5" bottom="0.26" header="0.5" footer="0.23"/>
  <pageSetup orientation="landscape" r:id="rId1"/>
  <headerFooter alignWithMargins="0">
    <oddHeader xml:space="preserve">&amp;R
</oddHeader>
    <oddFooter xml:space="preserve">&amp;L&amp;8
&amp;10
&amp;R
</oddFooter>
  </headerFooter>
  <ignoredErrors>
    <ignoredError sqref="C7:C14 G7:G15 G17:G20 C17" unlockedFormula="1"/>
    <ignoredError sqref="K27 K25 K29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3865"/>
  </sheetPr>
  <dimension ref="A1:AW22"/>
  <sheetViews>
    <sheetView showGridLines="0" workbookViewId="0">
      <selection activeCell="A23" sqref="A23"/>
    </sheetView>
  </sheetViews>
  <sheetFormatPr defaultRowHeight="12.75" x14ac:dyDescent="0.2"/>
  <cols>
    <col min="1" max="1" width="136.5703125" customWidth="1"/>
    <col min="9" max="10" width="9.140625" hidden="1" customWidth="1"/>
    <col min="11" max="11" width="9.42578125" hidden="1" customWidth="1"/>
    <col min="12" max="12" width="14.28515625" hidden="1" customWidth="1"/>
    <col min="13" max="13" width="59" hidden="1" customWidth="1"/>
    <col min="14" max="14" width="12.42578125" hidden="1" customWidth="1"/>
    <col min="15" max="15" width="12.5703125" hidden="1" customWidth="1"/>
    <col min="16" max="16" width="15.42578125" hidden="1" customWidth="1"/>
    <col min="17" max="17" width="10.140625" hidden="1" customWidth="1"/>
    <col min="18" max="18" width="13.140625" hidden="1" customWidth="1"/>
    <col min="19" max="19" width="13.42578125" hidden="1" customWidth="1"/>
    <col min="20" max="20" width="12.85546875" hidden="1" customWidth="1"/>
    <col min="21" max="21" width="13.42578125" hidden="1" customWidth="1"/>
    <col min="22" max="22" width="11.5703125" hidden="1" customWidth="1"/>
    <col min="23" max="23" width="13.42578125" hidden="1" customWidth="1"/>
    <col min="24" max="24" width="13" hidden="1" customWidth="1"/>
    <col min="25" max="25" width="13.42578125" hidden="1" customWidth="1"/>
    <col min="26" max="26" width="14.42578125" hidden="1" customWidth="1"/>
    <col min="27" max="27" width="13.42578125" hidden="1" customWidth="1"/>
    <col min="28" max="28" width="14.5703125" hidden="1" customWidth="1"/>
    <col min="29" max="29" width="9.140625" hidden="1" customWidth="1"/>
    <col min="30" max="30" width="42.7109375" hidden="1" customWidth="1"/>
    <col min="31" max="31" width="13.28515625" hidden="1" customWidth="1"/>
    <col min="32" max="32" width="10.85546875" hidden="1" customWidth="1"/>
    <col min="33" max="33" width="15.7109375" hidden="1" customWidth="1"/>
    <col min="34" max="35" width="9.140625" hidden="1" customWidth="1"/>
    <col min="36" max="36" width="14.85546875" hidden="1" customWidth="1"/>
    <col min="37" max="37" width="14" hidden="1" customWidth="1"/>
    <col min="38" max="38" width="18.140625" hidden="1" customWidth="1"/>
    <col min="39" max="39" width="14.28515625" hidden="1" customWidth="1"/>
    <col min="40" max="40" width="12.5703125" hidden="1" customWidth="1"/>
    <col min="41" max="41" width="17.28515625" hidden="1" customWidth="1"/>
    <col min="42" max="42" width="28.140625" hidden="1" customWidth="1"/>
    <col min="43" max="43" width="16.42578125" hidden="1" customWidth="1"/>
    <col min="44" max="44" width="16" hidden="1" customWidth="1"/>
    <col min="45" max="45" width="16.5703125" hidden="1" customWidth="1"/>
    <col min="46" max="46" width="15.7109375" hidden="1" customWidth="1"/>
    <col min="47" max="47" width="17.5703125" hidden="1" customWidth="1"/>
    <col min="48" max="48" width="16.7109375" hidden="1" customWidth="1"/>
    <col min="49" max="49" width="0" hidden="1" customWidth="1"/>
  </cols>
  <sheetData>
    <row r="1" spans="1:49" x14ac:dyDescent="0.2">
      <c r="A1" s="55"/>
      <c r="AA1" s="177"/>
    </row>
    <row r="2" spans="1:49" ht="39" customHeight="1" x14ac:dyDescent="0.35">
      <c r="A2" s="55"/>
      <c r="G2" s="49"/>
      <c r="I2" s="9" t="s">
        <v>487</v>
      </c>
      <c r="S2" t="s">
        <v>360</v>
      </c>
      <c r="U2" t="s">
        <v>361</v>
      </c>
      <c r="W2" t="s">
        <v>362</v>
      </c>
      <c r="Y2" t="s">
        <v>363</v>
      </c>
      <c r="AA2" t="s">
        <v>378</v>
      </c>
      <c r="AB2" t="s">
        <v>377</v>
      </c>
      <c r="AE2" s="179" t="s">
        <v>467</v>
      </c>
      <c r="AP2" s="179" t="s">
        <v>468</v>
      </c>
    </row>
    <row r="3" spans="1:49" ht="18.75" customHeight="1" x14ac:dyDescent="0.35">
      <c r="A3" s="55"/>
      <c r="G3" s="49"/>
      <c r="I3" t="s">
        <v>485</v>
      </c>
      <c r="J3" t="s">
        <v>421</v>
      </c>
      <c r="K3" t="s">
        <v>422</v>
      </c>
      <c r="L3" t="s">
        <v>24</v>
      </c>
      <c r="M3" t="s">
        <v>423</v>
      </c>
      <c r="N3" t="s">
        <v>424</v>
      </c>
      <c r="O3" t="s">
        <v>413</v>
      </c>
      <c r="P3" t="s">
        <v>425</v>
      </c>
      <c r="Q3" t="s">
        <v>236</v>
      </c>
      <c r="R3" t="s">
        <v>426</v>
      </c>
      <c r="S3" t="s">
        <v>427</v>
      </c>
      <c r="T3" t="s">
        <v>428</v>
      </c>
      <c r="U3" t="s">
        <v>429</v>
      </c>
      <c r="V3" t="s">
        <v>430</v>
      </c>
      <c r="W3" t="s">
        <v>431</v>
      </c>
      <c r="X3" t="s">
        <v>432</v>
      </c>
      <c r="Y3" t="s">
        <v>433</v>
      </c>
      <c r="Z3" t="s">
        <v>434</v>
      </c>
      <c r="AA3" t="s">
        <v>435</v>
      </c>
      <c r="AB3" t="s">
        <v>436</v>
      </c>
      <c r="AC3" t="s">
        <v>103</v>
      </c>
      <c r="AD3" t="s">
        <v>437</v>
      </c>
      <c r="AE3" t="s">
        <v>438</v>
      </c>
      <c r="AF3" t="s">
        <v>439</v>
      </c>
      <c r="AG3" t="s">
        <v>440</v>
      </c>
      <c r="AH3" t="s">
        <v>441</v>
      </c>
      <c r="AI3" t="s">
        <v>442</v>
      </c>
      <c r="AJ3" t="s">
        <v>66</v>
      </c>
      <c r="AK3" t="s">
        <v>443</v>
      </c>
      <c r="AL3" t="s">
        <v>444</v>
      </c>
      <c r="AM3" t="s">
        <v>445</v>
      </c>
      <c r="AN3" t="s">
        <v>446</v>
      </c>
      <c r="AO3" t="s">
        <v>447</v>
      </c>
      <c r="AP3" t="s">
        <v>448</v>
      </c>
      <c r="AQ3" t="s">
        <v>449</v>
      </c>
      <c r="AR3" t="s">
        <v>450</v>
      </c>
      <c r="AS3" t="s">
        <v>451</v>
      </c>
      <c r="AT3" t="s">
        <v>48</v>
      </c>
      <c r="AU3" t="s">
        <v>452</v>
      </c>
      <c r="AV3" t="s">
        <v>453</v>
      </c>
      <c r="AW3" t="s">
        <v>454</v>
      </c>
    </row>
    <row r="4" spans="1:49" ht="15.75" x14ac:dyDescent="0.25">
      <c r="A4" s="53" t="s">
        <v>314</v>
      </c>
      <c r="B4" s="50"/>
      <c r="C4" s="50"/>
      <c r="D4" s="50"/>
      <c r="I4" s="193" t="e">
        <f ca="1">'Harvest Information (3)'!$S$34</f>
        <v>#DIV/0!</v>
      </c>
      <c r="J4">
        <f>'Crop Management Info (1)'!$C$2</f>
        <v>0</v>
      </c>
      <c r="K4">
        <f>YEAR('Crop Management Info (1)'!$B$34)</f>
        <v>1900</v>
      </c>
      <c r="L4" t="str">
        <f>IF(ISBLANK('Crop Management Info (1)'!$B$24),"-",'Crop Management Info (1)'!$B$24)</f>
        <v>-</v>
      </c>
      <c r="M4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4" t="str">
        <f>IF(ISBLANK('Crop Management Info (1)'!$B$16),"-",'Crop Management Info (1)'!$B$16)</f>
        <v>-</v>
      </c>
      <c r="O4">
        <f>INDEX('Harvest Information (3)'!$M$23:$M$34,MATCH(Table11[[#This Row],[Strip_Num]],'Harvest Information (3)'!$A$23:$A$34,0),1)</f>
        <v>0</v>
      </c>
      <c r="P4">
        <v>1</v>
      </c>
      <c r="Q4" s="178" t="str">
        <f>IF(ISBLANK('Crop Management Info (1)'!$B$34),"-",'Crop Management Info (1)'!$B$34)</f>
        <v>-</v>
      </c>
      <c r="R4">
        <f>'Crop Management Info (1)'!$B$17</f>
        <v>0</v>
      </c>
      <c r="S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4" t="str" cm="1">
        <f t="array" aca="1" ref="T4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4" t="str" cm="1">
        <f t="array" aca="1" ref="V4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4" t="str" cm="1">
        <f t="array" aca="1" ref="X4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4" t="str" cm="1">
        <f t="array" aca="1" ref="Z4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4" t="str" cm="1">
        <f t="array" aca="1" ref="AB4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4" s="178" t="str">
        <f>IF(ISBLANK('Harvest Information (3)'!$C$20),"-",'Harvest Information (3)'!$C$20)</f>
        <v>-</v>
      </c>
      <c r="AD4" t="str">
        <f>INDEX('Harvest Information (3)'!$L$23:$L$34,MATCH(Table11[[#This Row],[Strip_Num]],'Harvest Information (3)'!$A$23:$A$34,0),1)</f>
        <v/>
      </c>
      <c r="AF4" t="str">
        <f>IF(ISBLANK('Crop Management Info (1)'!$B$19),"-",'Crop Management Info (1)'!$B$19)</f>
        <v>-</v>
      </c>
      <c r="AG4" t="str">
        <f>IF(ISBLANK('Crop Management Info (1)'!$B$49),"-",'Crop Management Info (1)'!$B$49)</f>
        <v>-</v>
      </c>
      <c r="AH4" t="str">
        <f>IF(ISBLANK('Crop Management Info (1)'!$B$39),"-",'Crop Management Info (1)'!$B$39)</f>
        <v>-</v>
      </c>
      <c r="AI4" t="str">
        <f>IF(ISBLANK('Crop Management Info (1)'!$B$47),"-",'Crop Management Info (1)'!$B$47)</f>
        <v>-</v>
      </c>
      <c r="AJ4" t="str">
        <f>IF(ISBLANK('Crop Management Info (1)'!$B$48),"-",'Crop Management Info (1)'!$B$48)</f>
        <v>-</v>
      </c>
      <c r="AK4" t="str">
        <f>IF(ISBLANK('Crop Management Info (1)'!$B$42),"-",'Crop Management Info (1)'!$B$42)</f>
        <v>-</v>
      </c>
      <c r="AL4" t="str">
        <f>IF(ISBLANK('Crop Management Info (1)'!$B$43),"-",'Crop Management Info (1)'!$B$43)</f>
        <v>-</v>
      </c>
      <c r="AM4" t="str">
        <f>IF(ISBLANK('Crop Management Info (1)'!$B$44),"-",'Crop Management Info (1)'!$B$44)</f>
        <v>-</v>
      </c>
      <c r="AN4" t="str">
        <f>IF(ISBLANK('Crop Management Info (1)'!$B$45),"-",'Crop Management Info (1)'!$B$45)</f>
        <v>-</v>
      </c>
      <c r="AO4" t="str">
        <f>IF(ISBLANK('Crop Management Info (1)'!$B$46),"-",'Crop Management Info (1)'!$B$46)</f>
        <v>-</v>
      </c>
      <c r="AP4" s="9" t="s">
        <v>455</v>
      </c>
      <c r="AQ4" t="str">
        <f>IF(ISBLANK('Crop Management Info (1)'!$B$36),"-",'Crop Management Info (1)'!$B$36)</f>
        <v>-</v>
      </c>
      <c r="AR4" t="str">
        <f>IF(ISBLANK('Crop Management Info (1)'!$B$37),"-",'Crop Management Info (1)'!$B$37)</f>
        <v>-</v>
      </c>
      <c r="AS4" t="str">
        <f>IF(ISBLANK('Crop Management Info (1)'!$B$35),"-",'Crop Management Info (1)'!$B$35)</f>
        <v>-</v>
      </c>
      <c r="AT4" t="str">
        <f>IF(ISBLANK('Crop Management Info (1)'!$B$33),"-",'Crop Management Info (1)'!$B$33)</f>
        <v>-</v>
      </c>
      <c r="AU4" t="str">
        <f>IF(ISBLANK('Crop Management Info (1)'!$B$31),"No",'Crop Management Info (1)'!$B$31)</f>
        <v>No</v>
      </c>
      <c r="AV4" t="str">
        <f>IF(ISBLANK('Crop Management Info (1)'!$B$33),"No",'Crop Management Info (1)'!$B$32)</f>
        <v>No</v>
      </c>
      <c r="AW4" t="str">
        <f>IF(ISBLANK('Crop Management Info (1)'!$B$30),"No",'Crop Management Info (1)'!$B$30)</f>
        <v>No</v>
      </c>
    </row>
    <row r="5" spans="1:49" x14ac:dyDescent="0.2">
      <c r="A5" s="55"/>
      <c r="I5" s="193" t="e">
        <f ca="1">'Harvest Information (3)'!$S$34</f>
        <v>#DIV/0!</v>
      </c>
      <c r="J5">
        <f>'Crop Management Info (1)'!$C$2</f>
        <v>0</v>
      </c>
      <c r="K5">
        <f>YEAR('Crop Management Info (1)'!$B$34)</f>
        <v>1900</v>
      </c>
      <c r="L5" t="str">
        <f>IF(ISBLANK('Crop Management Info (1)'!$B$24),"-",'Crop Management Info (1)'!$B$24)</f>
        <v>-</v>
      </c>
      <c r="M5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5" t="str">
        <f>IF(ISBLANK('Crop Management Info (1)'!$B$16),"-",'Crop Management Info (1)'!$B$16)</f>
        <v>-</v>
      </c>
      <c r="O5">
        <f>INDEX('Harvest Information (3)'!$M$23:$M$34,MATCH(Table11[[#This Row],[Strip_Num]],'Harvest Information (3)'!$A$23:$A$34,0),1)</f>
        <v>0</v>
      </c>
      <c r="P5">
        <v>2</v>
      </c>
      <c r="Q5" s="178" t="str">
        <f>IF(ISBLANK('Crop Management Info (1)'!$B$34),"-",'Crop Management Info (1)'!$B$34)</f>
        <v>-</v>
      </c>
      <c r="R5">
        <f>'Crop Management Info (1)'!$B$17</f>
        <v>0</v>
      </c>
      <c r="S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5" t="str" cm="1">
        <f t="array" aca="1" ref="T5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5" t="str" cm="1">
        <f t="array" aca="1" ref="V5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5" t="str" cm="1">
        <f t="array" aca="1" ref="X5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5" t="str" cm="1">
        <f t="array" aca="1" ref="Z5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5" t="str" cm="1">
        <f t="array" aca="1" ref="AB5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5" s="178" t="str">
        <f>IF(ISBLANK('Harvest Information (3)'!$C$20),"-",'Harvest Information (3)'!$C$20)</f>
        <v>-</v>
      </c>
      <c r="AD5" t="str">
        <f>INDEX('Harvest Information (3)'!$L$23:$L$34,MATCH(Table11[[#This Row],[Strip_Num]],'Harvest Information (3)'!$A$23:$A$34,0),1)</f>
        <v/>
      </c>
      <c r="AF5" t="str">
        <f>IF(ISBLANK('Crop Management Info (1)'!$B$19),"-",'Crop Management Info (1)'!$B$19)</f>
        <v>-</v>
      </c>
      <c r="AG5" t="str">
        <f>IF(ISBLANK('Crop Management Info (1)'!$B$49),"-",'Crop Management Info (1)'!$B$49)</f>
        <v>-</v>
      </c>
      <c r="AH5" t="str">
        <f>IF(ISBLANK('Crop Management Info (1)'!$B$39),"-",'Crop Management Info (1)'!$B$39)</f>
        <v>-</v>
      </c>
      <c r="AI5" t="str">
        <f>IF(ISBLANK('Crop Management Info (1)'!$B$47),"-",'Crop Management Info (1)'!$B$47)</f>
        <v>-</v>
      </c>
      <c r="AJ5" t="str">
        <f>IF(ISBLANK('Crop Management Info (1)'!$B$48),"-",'Crop Management Info (1)'!$B$48)</f>
        <v>-</v>
      </c>
      <c r="AK5" t="str">
        <f>IF(ISBLANK('Crop Management Info (1)'!$B$42),"-",'Crop Management Info (1)'!$B$42)</f>
        <v>-</v>
      </c>
      <c r="AL5" t="str">
        <f>IF(ISBLANK('Crop Management Info (1)'!$B$43),"-",'Crop Management Info (1)'!$B$43)</f>
        <v>-</v>
      </c>
      <c r="AM5" t="str">
        <f>IF(ISBLANK('Crop Management Info (1)'!$B$44),"-",'Crop Management Info (1)'!$B$44)</f>
        <v>-</v>
      </c>
      <c r="AN5" t="str">
        <f>IF(ISBLANK('Crop Management Info (1)'!$B$45),"-",'Crop Management Info (1)'!$B$45)</f>
        <v>-</v>
      </c>
      <c r="AO5" t="str">
        <f>IF(ISBLANK('Crop Management Info (1)'!$B$46),"-",'Crop Management Info (1)'!$B$46)</f>
        <v>-</v>
      </c>
      <c r="AP5" s="9" t="s">
        <v>455</v>
      </c>
      <c r="AQ5" t="str">
        <f>IF(ISBLANK('Crop Management Info (1)'!$B$36),"-",'Crop Management Info (1)'!$B$36)</f>
        <v>-</v>
      </c>
      <c r="AR5" t="str">
        <f>IF(ISBLANK('Crop Management Info (1)'!$B$37),"-",'Crop Management Info (1)'!$B$37)</f>
        <v>-</v>
      </c>
      <c r="AS5" t="str">
        <f>IF(ISBLANK('Crop Management Info (1)'!$B$35),"-",'Crop Management Info (1)'!$B$35)</f>
        <v>-</v>
      </c>
      <c r="AT5" t="str">
        <f>IF(ISBLANK('Crop Management Info (1)'!$B$33),"-",'Crop Management Info (1)'!$B$33)</f>
        <v>-</v>
      </c>
      <c r="AU5" t="str">
        <f>IF(ISBLANK('Crop Management Info (1)'!$B$31),"No",'Crop Management Info (1)'!$B$31)</f>
        <v>No</v>
      </c>
      <c r="AV5" t="str">
        <f>IF(ISBLANK('Crop Management Info (1)'!$B$33),"No",'Crop Management Info (1)'!$B$32)</f>
        <v>No</v>
      </c>
      <c r="AW5" t="str">
        <f>IF(ISBLANK('Crop Management Info (1)'!$B$30),"No",'Crop Management Info (1)'!$B$30)</f>
        <v>No</v>
      </c>
    </row>
    <row r="6" spans="1:49" ht="15.75" x14ac:dyDescent="0.25">
      <c r="A6" s="53" t="s">
        <v>318</v>
      </c>
      <c r="B6" s="48"/>
      <c r="C6" s="48"/>
      <c r="I6" s="193" t="e">
        <f ca="1">'Harvest Information (3)'!$S$34</f>
        <v>#DIV/0!</v>
      </c>
      <c r="J6">
        <f>'Crop Management Info (1)'!$C$2</f>
        <v>0</v>
      </c>
      <c r="K6">
        <f>YEAR('Crop Management Info (1)'!$B$34)</f>
        <v>1900</v>
      </c>
      <c r="L6" t="str">
        <f>IF(ISBLANK('Crop Management Info (1)'!$B$24),"-",'Crop Management Info (1)'!$B$24)</f>
        <v>-</v>
      </c>
      <c r="M6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6" t="str">
        <f>IF(ISBLANK('Crop Management Info (1)'!$B$16),"-",'Crop Management Info (1)'!$B$16)</f>
        <v>-</v>
      </c>
      <c r="O6">
        <f>INDEX('Harvest Information (3)'!$M$23:$M$34,MATCH(Table11[[#This Row],[Strip_Num]],'Harvest Information (3)'!$A$23:$A$34,0),1)</f>
        <v>0</v>
      </c>
      <c r="P6">
        <v>3</v>
      </c>
      <c r="Q6" s="178" t="str">
        <f>IF(ISBLANK('Crop Management Info (1)'!$B$34),"-",'Crop Management Info (1)'!$B$34)</f>
        <v>-</v>
      </c>
      <c r="R6">
        <f>'Crop Management Info (1)'!$B$17</f>
        <v>0</v>
      </c>
      <c r="S6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6" t="str" cm="1">
        <f t="array" aca="1" ref="T6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6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6" t="str" cm="1">
        <f t="array" aca="1" ref="V6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6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6" t="str" cm="1">
        <f t="array" aca="1" ref="X6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6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6" t="str" cm="1">
        <f t="array" aca="1" ref="Z6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6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6" t="str" cm="1">
        <f t="array" aca="1" ref="AB6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6" s="178" t="str">
        <f>IF(ISBLANK('Harvest Information (3)'!$C$20),"-",'Harvest Information (3)'!$C$20)</f>
        <v>-</v>
      </c>
      <c r="AD6" t="str">
        <f>INDEX('Harvest Information (3)'!$L$23:$L$34,MATCH(Table11[[#This Row],[Strip_Num]],'Harvest Information (3)'!$A$23:$A$34,0),1)</f>
        <v/>
      </c>
      <c r="AF6" t="str">
        <f>IF(ISBLANK('Crop Management Info (1)'!$B$19),"-",'Crop Management Info (1)'!$B$19)</f>
        <v>-</v>
      </c>
      <c r="AG6" t="str">
        <f>IF(ISBLANK('Crop Management Info (1)'!$B$49),"-",'Crop Management Info (1)'!$B$49)</f>
        <v>-</v>
      </c>
      <c r="AH6" t="str">
        <f>IF(ISBLANK('Crop Management Info (1)'!$B$39),"-",'Crop Management Info (1)'!$B$39)</f>
        <v>-</v>
      </c>
      <c r="AI6" t="str">
        <f>IF(ISBLANK('Crop Management Info (1)'!$B$47),"-",'Crop Management Info (1)'!$B$47)</f>
        <v>-</v>
      </c>
      <c r="AJ6" t="str">
        <f>IF(ISBLANK('Crop Management Info (1)'!$B$48),"-",'Crop Management Info (1)'!$B$48)</f>
        <v>-</v>
      </c>
      <c r="AK6" t="str">
        <f>IF(ISBLANK('Crop Management Info (1)'!$B$42),"-",'Crop Management Info (1)'!$B$42)</f>
        <v>-</v>
      </c>
      <c r="AL6" t="str">
        <f>IF(ISBLANK('Crop Management Info (1)'!$B$43),"-",'Crop Management Info (1)'!$B$43)</f>
        <v>-</v>
      </c>
      <c r="AM6" t="str">
        <f>IF(ISBLANK('Crop Management Info (1)'!$B$44),"-",'Crop Management Info (1)'!$B$44)</f>
        <v>-</v>
      </c>
      <c r="AN6" t="str">
        <f>IF(ISBLANK('Crop Management Info (1)'!$B$45),"-",'Crop Management Info (1)'!$B$45)</f>
        <v>-</v>
      </c>
      <c r="AO6" t="str">
        <f>IF(ISBLANK('Crop Management Info (1)'!$B$46),"-",'Crop Management Info (1)'!$B$46)</f>
        <v>-</v>
      </c>
      <c r="AP6" s="9" t="s">
        <v>455</v>
      </c>
      <c r="AQ6" t="str">
        <f>IF(ISBLANK('Crop Management Info (1)'!$B$36),"-",'Crop Management Info (1)'!$B$36)</f>
        <v>-</v>
      </c>
      <c r="AR6" t="str">
        <f>IF(ISBLANK('Crop Management Info (1)'!$B$37),"-",'Crop Management Info (1)'!$B$37)</f>
        <v>-</v>
      </c>
      <c r="AS6" t="str">
        <f>IF(ISBLANK('Crop Management Info (1)'!$B$35),"-",'Crop Management Info (1)'!$B$35)</f>
        <v>-</v>
      </c>
      <c r="AT6" t="str">
        <f>IF(ISBLANK('Crop Management Info (1)'!$B$33),"-",'Crop Management Info (1)'!$B$33)</f>
        <v>-</v>
      </c>
      <c r="AU6" t="str">
        <f>IF(ISBLANK('Crop Management Info (1)'!$B$31),"No",'Crop Management Info (1)'!$B$31)</f>
        <v>No</v>
      </c>
      <c r="AV6" t="str">
        <f>IF(ISBLANK('Crop Management Info (1)'!$B$33),"No",'Crop Management Info (1)'!$B$32)</f>
        <v>No</v>
      </c>
      <c r="AW6" t="str">
        <f>IF(ISBLANK('Crop Management Info (1)'!$B$30),"No",'Crop Management Info (1)'!$B$30)</f>
        <v>No</v>
      </c>
    </row>
    <row r="7" spans="1:49" ht="15.75" x14ac:dyDescent="0.25">
      <c r="A7" s="48" t="s">
        <v>319</v>
      </c>
      <c r="B7" s="48"/>
      <c r="C7" s="48"/>
      <c r="I7" s="193" t="e">
        <f ca="1">'Harvest Information (3)'!$S$34</f>
        <v>#DIV/0!</v>
      </c>
      <c r="J7">
        <f>'Crop Management Info (1)'!$C$2</f>
        <v>0</v>
      </c>
      <c r="K7">
        <f>YEAR('Crop Management Info (1)'!$B$34)</f>
        <v>1900</v>
      </c>
      <c r="L7" t="str">
        <f>IF(ISBLANK('Crop Management Info (1)'!$B$24),"-",'Crop Management Info (1)'!$B$24)</f>
        <v>-</v>
      </c>
      <c r="M7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7" t="str">
        <f>IF(ISBLANK('Crop Management Info (1)'!$B$16),"-",'Crop Management Info (1)'!$B$16)</f>
        <v>-</v>
      </c>
      <c r="O7">
        <f>INDEX('Harvest Information (3)'!$M$23:$M$34,MATCH(Table11[[#This Row],[Strip_Num]],'Harvest Information (3)'!$A$23:$A$34,0),1)</f>
        <v>0</v>
      </c>
      <c r="P7">
        <v>4</v>
      </c>
      <c r="Q7" s="178" t="str">
        <f>IF(ISBLANK('Crop Management Info (1)'!$B$34),"-",'Crop Management Info (1)'!$B$34)</f>
        <v>-</v>
      </c>
      <c r="R7">
        <f>'Crop Management Info (1)'!$B$17</f>
        <v>0</v>
      </c>
      <c r="S7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7" t="str" cm="1">
        <f t="array" aca="1" ref="T7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7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7" t="str" cm="1">
        <f t="array" aca="1" ref="V7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7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7" t="str" cm="1">
        <f t="array" aca="1" ref="X7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7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7" t="str" cm="1">
        <f t="array" aca="1" ref="Z7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7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7" t="str" cm="1">
        <f t="array" aca="1" ref="AB7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7" s="178" t="str">
        <f>IF(ISBLANK('Harvest Information (3)'!$C$20),"-",'Harvest Information (3)'!$C$20)</f>
        <v>-</v>
      </c>
      <c r="AD7" t="str">
        <f>INDEX('Harvest Information (3)'!$L$23:$L$34,MATCH(Table11[[#This Row],[Strip_Num]],'Harvest Information (3)'!$A$23:$A$34,0),1)</f>
        <v/>
      </c>
      <c r="AF7" t="str">
        <f>IF(ISBLANK('Crop Management Info (1)'!$B$19),"-",'Crop Management Info (1)'!$B$19)</f>
        <v>-</v>
      </c>
      <c r="AG7" t="str">
        <f>IF(ISBLANK('Crop Management Info (1)'!$B$49),"-",'Crop Management Info (1)'!$B$49)</f>
        <v>-</v>
      </c>
      <c r="AH7" t="str">
        <f>IF(ISBLANK('Crop Management Info (1)'!$B$39),"-",'Crop Management Info (1)'!$B$39)</f>
        <v>-</v>
      </c>
      <c r="AI7" t="str">
        <f>IF(ISBLANK('Crop Management Info (1)'!$B$47),"-",'Crop Management Info (1)'!$B$47)</f>
        <v>-</v>
      </c>
      <c r="AJ7" t="str">
        <f>IF(ISBLANK('Crop Management Info (1)'!$B$48),"-",'Crop Management Info (1)'!$B$48)</f>
        <v>-</v>
      </c>
      <c r="AK7" t="str">
        <f>IF(ISBLANK('Crop Management Info (1)'!$B$42),"-",'Crop Management Info (1)'!$B$42)</f>
        <v>-</v>
      </c>
      <c r="AL7" t="str">
        <f>IF(ISBLANK('Crop Management Info (1)'!$B$43),"-",'Crop Management Info (1)'!$B$43)</f>
        <v>-</v>
      </c>
      <c r="AM7" t="str">
        <f>IF(ISBLANK('Crop Management Info (1)'!$B$44),"-",'Crop Management Info (1)'!$B$44)</f>
        <v>-</v>
      </c>
      <c r="AN7" t="str">
        <f>IF(ISBLANK('Crop Management Info (1)'!$B$45),"-",'Crop Management Info (1)'!$B$45)</f>
        <v>-</v>
      </c>
      <c r="AO7" t="str">
        <f>IF(ISBLANK('Crop Management Info (1)'!$B$46),"-",'Crop Management Info (1)'!$B$46)</f>
        <v>-</v>
      </c>
      <c r="AP7" s="9" t="s">
        <v>455</v>
      </c>
      <c r="AQ7" t="str">
        <f>IF(ISBLANK('Crop Management Info (1)'!$B$36),"-",'Crop Management Info (1)'!$B$36)</f>
        <v>-</v>
      </c>
      <c r="AR7" t="str">
        <f>IF(ISBLANK('Crop Management Info (1)'!$B$37),"-",'Crop Management Info (1)'!$B$37)</f>
        <v>-</v>
      </c>
      <c r="AS7" t="str">
        <f>IF(ISBLANK('Crop Management Info (1)'!$B$35),"-",'Crop Management Info (1)'!$B$35)</f>
        <v>-</v>
      </c>
      <c r="AT7" t="str">
        <f>IF(ISBLANK('Crop Management Info (1)'!$B$33),"-",'Crop Management Info (1)'!$B$33)</f>
        <v>-</v>
      </c>
      <c r="AU7" t="str">
        <f>IF(ISBLANK('Crop Management Info (1)'!$B$31),"No",'Crop Management Info (1)'!$B$31)</f>
        <v>No</v>
      </c>
      <c r="AV7" t="str">
        <f>IF(ISBLANK('Crop Management Info (1)'!$B$33),"No",'Crop Management Info (1)'!$B$32)</f>
        <v>No</v>
      </c>
      <c r="AW7" t="str">
        <f>IF(ISBLANK('Crop Management Info (1)'!$B$30),"No",'Crop Management Info (1)'!$B$30)</f>
        <v>No</v>
      </c>
    </row>
    <row r="8" spans="1:49" ht="15.75" x14ac:dyDescent="0.25">
      <c r="A8" s="48" t="s">
        <v>320</v>
      </c>
      <c r="B8" s="48"/>
      <c r="C8" s="48"/>
      <c r="I8" s="193" t="e">
        <f ca="1">'Harvest Information (3)'!$S$34</f>
        <v>#DIV/0!</v>
      </c>
      <c r="J8">
        <f>'Crop Management Info (1)'!$C$2</f>
        <v>0</v>
      </c>
      <c r="K8">
        <f>YEAR('Crop Management Info (1)'!$B$34)</f>
        <v>1900</v>
      </c>
      <c r="L8" t="str">
        <f>IF(ISBLANK('Crop Management Info (1)'!$B$24),"-",'Crop Management Info (1)'!$B$24)</f>
        <v>-</v>
      </c>
      <c r="M8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8" t="str">
        <f>IF(ISBLANK('Crop Management Info (1)'!$B$16),"-",'Crop Management Info (1)'!$B$16)</f>
        <v>-</v>
      </c>
      <c r="O8">
        <f>INDEX('Harvest Information (3)'!$M$23:$M$34,MATCH(Table11[[#This Row],[Strip_Num]],'Harvest Information (3)'!$A$23:$A$34,0),1)</f>
        <v>0</v>
      </c>
      <c r="P8">
        <v>5</v>
      </c>
      <c r="Q8" s="178" t="str">
        <f>IF(ISBLANK('Crop Management Info (1)'!$B$34),"-",'Crop Management Info (1)'!$B$34)</f>
        <v>-</v>
      </c>
      <c r="R8">
        <f>'Crop Management Info (1)'!$B$17</f>
        <v>0</v>
      </c>
      <c r="S8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8" t="str" cm="1">
        <f t="array" aca="1" ref="T8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8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8" t="str" cm="1">
        <f t="array" aca="1" ref="V8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8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8" t="str" cm="1">
        <f t="array" aca="1" ref="X8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8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8" t="str" cm="1">
        <f t="array" aca="1" ref="Z8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8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8" t="str" cm="1">
        <f t="array" aca="1" ref="AB8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8" s="178" t="str">
        <f>IF(ISBLANK('Harvest Information (3)'!$C$20),"-",'Harvest Information (3)'!$C$20)</f>
        <v>-</v>
      </c>
      <c r="AD8" t="str">
        <f>INDEX('Harvest Information (3)'!$L$23:$L$34,MATCH(Table11[[#This Row],[Strip_Num]],'Harvest Information (3)'!$A$23:$A$34,0),1)</f>
        <v/>
      </c>
      <c r="AF8" t="str">
        <f>IF(ISBLANK('Crop Management Info (1)'!$B$19),"-",'Crop Management Info (1)'!$B$19)</f>
        <v>-</v>
      </c>
      <c r="AG8" t="str">
        <f>IF(ISBLANK('Crop Management Info (1)'!$B$49),"-",'Crop Management Info (1)'!$B$49)</f>
        <v>-</v>
      </c>
      <c r="AH8" t="str">
        <f>IF(ISBLANK('Crop Management Info (1)'!$B$39),"-",'Crop Management Info (1)'!$B$39)</f>
        <v>-</v>
      </c>
      <c r="AI8" t="str">
        <f>IF(ISBLANK('Crop Management Info (1)'!$B$47),"-",'Crop Management Info (1)'!$B$47)</f>
        <v>-</v>
      </c>
      <c r="AJ8" t="str">
        <f>IF(ISBLANK('Crop Management Info (1)'!$B$48),"-",'Crop Management Info (1)'!$B$48)</f>
        <v>-</v>
      </c>
      <c r="AK8" t="str">
        <f>IF(ISBLANK('Crop Management Info (1)'!$B$42),"-",'Crop Management Info (1)'!$B$42)</f>
        <v>-</v>
      </c>
      <c r="AL8" t="str">
        <f>IF(ISBLANK('Crop Management Info (1)'!$B$43),"-",'Crop Management Info (1)'!$B$43)</f>
        <v>-</v>
      </c>
      <c r="AM8" t="str">
        <f>IF(ISBLANK('Crop Management Info (1)'!$B$44),"-",'Crop Management Info (1)'!$B$44)</f>
        <v>-</v>
      </c>
      <c r="AN8" t="str">
        <f>IF(ISBLANK('Crop Management Info (1)'!$B$45),"-",'Crop Management Info (1)'!$B$45)</f>
        <v>-</v>
      </c>
      <c r="AO8" t="str">
        <f>IF(ISBLANK('Crop Management Info (1)'!$B$46),"-",'Crop Management Info (1)'!$B$46)</f>
        <v>-</v>
      </c>
      <c r="AP8" s="9" t="s">
        <v>455</v>
      </c>
      <c r="AQ8" t="str">
        <f>IF(ISBLANK('Crop Management Info (1)'!$B$36),"-",'Crop Management Info (1)'!$B$36)</f>
        <v>-</v>
      </c>
      <c r="AR8" t="str">
        <f>IF(ISBLANK('Crop Management Info (1)'!$B$37),"-",'Crop Management Info (1)'!$B$37)</f>
        <v>-</v>
      </c>
      <c r="AS8" t="str">
        <f>IF(ISBLANK('Crop Management Info (1)'!$B$35),"-",'Crop Management Info (1)'!$B$35)</f>
        <v>-</v>
      </c>
      <c r="AT8" t="str">
        <f>IF(ISBLANK('Crop Management Info (1)'!$B$33),"-",'Crop Management Info (1)'!$B$33)</f>
        <v>-</v>
      </c>
      <c r="AU8" t="str">
        <f>IF(ISBLANK('Crop Management Info (1)'!$B$31),"No",'Crop Management Info (1)'!$B$31)</f>
        <v>No</v>
      </c>
      <c r="AV8" t="str">
        <f>IF(ISBLANK('Crop Management Info (1)'!$B$33),"No",'Crop Management Info (1)'!$B$32)</f>
        <v>No</v>
      </c>
      <c r="AW8" t="str">
        <f>IF(ISBLANK('Crop Management Info (1)'!$B$30),"No",'Crop Management Info (1)'!$B$30)</f>
        <v>No</v>
      </c>
    </row>
    <row r="9" spans="1:49" ht="15.75" x14ac:dyDescent="0.25">
      <c r="A9" s="51" t="s">
        <v>321</v>
      </c>
      <c r="B9" s="48"/>
      <c r="C9" s="48"/>
      <c r="I9" s="193" t="e">
        <f ca="1">'Harvest Information (3)'!$S$34</f>
        <v>#DIV/0!</v>
      </c>
      <c r="J9">
        <f>'Crop Management Info (1)'!$C$2</f>
        <v>0</v>
      </c>
      <c r="K9">
        <f>YEAR('Crop Management Info (1)'!$B$34)</f>
        <v>1900</v>
      </c>
      <c r="L9" t="str">
        <f>IF(ISBLANK('Crop Management Info (1)'!$B$24),"-",'Crop Management Info (1)'!$B$24)</f>
        <v>-</v>
      </c>
      <c r="M9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9" t="str">
        <f>IF(ISBLANK('Crop Management Info (1)'!$B$16),"-",'Crop Management Info (1)'!$B$16)</f>
        <v>-</v>
      </c>
      <c r="O9">
        <f>INDEX('Harvest Information (3)'!$M$23:$M$34,MATCH(Table11[[#This Row],[Strip_Num]],'Harvest Information (3)'!$A$23:$A$34,0),1)</f>
        <v>0</v>
      </c>
      <c r="P9">
        <v>6</v>
      </c>
      <c r="Q9" s="178" t="str">
        <f>IF(ISBLANK('Crop Management Info (1)'!$B$34),"-",'Crop Management Info (1)'!$B$34)</f>
        <v>-</v>
      </c>
      <c r="R9">
        <f>'Crop Management Info (1)'!$B$17</f>
        <v>0</v>
      </c>
      <c r="S9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9" t="str" cm="1">
        <f t="array" aca="1" ref="T9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9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9" t="str" cm="1">
        <f t="array" aca="1" ref="V9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9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9" t="str" cm="1">
        <f t="array" aca="1" ref="X9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9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9" t="str" cm="1">
        <f t="array" aca="1" ref="Z9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9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9" t="str" cm="1">
        <f t="array" aca="1" ref="AB9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9" s="178" t="str">
        <f>IF(ISBLANK('Harvest Information (3)'!$C$20),"-",'Harvest Information (3)'!$C$20)</f>
        <v>-</v>
      </c>
      <c r="AD9" t="str">
        <f>INDEX('Harvest Information (3)'!$L$23:$L$34,MATCH(Table11[[#This Row],[Strip_Num]],'Harvest Information (3)'!$A$23:$A$34,0),1)</f>
        <v/>
      </c>
      <c r="AF9" t="str">
        <f>IF(ISBLANK('Crop Management Info (1)'!$B$19),"-",'Crop Management Info (1)'!$B$19)</f>
        <v>-</v>
      </c>
      <c r="AG9" t="str">
        <f>IF(ISBLANK('Crop Management Info (1)'!$B$49),"-",'Crop Management Info (1)'!$B$49)</f>
        <v>-</v>
      </c>
      <c r="AH9" t="str">
        <f>IF(ISBLANK('Crop Management Info (1)'!$B$39),"-",'Crop Management Info (1)'!$B$39)</f>
        <v>-</v>
      </c>
      <c r="AI9" t="str">
        <f>IF(ISBLANK('Crop Management Info (1)'!$B$47),"-",'Crop Management Info (1)'!$B$47)</f>
        <v>-</v>
      </c>
      <c r="AJ9" t="str">
        <f>IF(ISBLANK('Crop Management Info (1)'!$B$48),"-",'Crop Management Info (1)'!$B$48)</f>
        <v>-</v>
      </c>
      <c r="AK9" t="str">
        <f>IF(ISBLANK('Crop Management Info (1)'!$B$42),"-",'Crop Management Info (1)'!$B$42)</f>
        <v>-</v>
      </c>
      <c r="AL9" t="str">
        <f>IF(ISBLANK('Crop Management Info (1)'!$B$43),"-",'Crop Management Info (1)'!$B$43)</f>
        <v>-</v>
      </c>
      <c r="AM9" t="str">
        <f>IF(ISBLANK('Crop Management Info (1)'!$B$44),"-",'Crop Management Info (1)'!$B$44)</f>
        <v>-</v>
      </c>
      <c r="AN9" t="str">
        <f>IF(ISBLANK('Crop Management Info (1)'!$B$45),"-",'Crop Management Info (1)'!$B$45)</f>
        <v>-</v>
      </c>
      <c r="AO9" t="str">
        <f>IF(ISBLANK('Crop Management Info (1)'!$B$46),"-",'Crop Management Info (1)'!$B$46)</f>
        <v>-</v>
      </c>
      <c r="AP9" s="9" t="s">
        <v>455</v>
      </c>
      <c r="AQ9" t="str">
        <f>IF(ISBLANK('Crop Management Info (1)'!$B$36),"-",'Crop Management Info (1)'!$B$36)</f>
        <v>-</v>
      </c>
      <c r="AR9" t="str">
        <f>IF(ISBLANK('Crop Management Info (1)'!$B$37),"-",'Crop Management Info (1)'!$B$37)</f>
        <v>-</v>
      </c>
      <c r="AS9" t="str">
        <f>IF(ISBLANK('Crop Management Info (1)'!$B$35),"-",'Crop Management Info (1)'!$B$35)</f>
        <v>-</v>
      </c>
      <c r="AT9" t="str">
        <f>IF(ISBLANK('Crop Management Info (1)'!$B$33),"-",'Crop Management Info (1)'!$B$33)</f>
        <v>-</v>
      </c>
      <c r="AU9" t="str">
        <f>IF(ISBLANK('Crop Management Info (1)'!$B$31),"No",'Crop Management Info (1)'!$B$31)</f>
        <v>No</v>
      </c>
      <c r="AV9" t="str">
        <f>IF(ISBLANK('Crop Management Info (1)'!$B$33),"No",'Crop Management Info (1)'!$B$32)</f>
        <v>No</v>
      </c>
      <c r="AW9" t="str">
        <f>IF(ISBLANK('Crop Management Info (1)'!$B$30),"No",'Crop Management Info (1)'!$B$30)</f>
        <v>No</v>
      </c>
    </row>
    <row r="10" spans="1:49" ht="15.75" x14ac:dyDescent="0.25">
      <c r="A10" s="52" t="s">
        <v>322</v>
      </c>
      <c r="B10" s="48"/>
      <c r="C10" s="48"/>
      <c r="I10" s="193" t="e">
        <f ca="1">'Harvest Information (3)'!$S$34</f>
        <v>#DIV/0!</v>
      </c>
      <c r="J10">
        <f>'Crop Management Info (1)'!$C$2</f>
        <v>0</v>
      </c>
      <c r="K10">
        <f>YEAR('Crop Management Info (1)'!$B$34)</f>
        <v>1900</v>
      </c>
      <c r="L10" t="str">
        <f>IF(ISBLANK('Crop Management Info (1)'!$B$24),"-",'Crop Management Info (1)'!$B$24)</f>
        <v>-</v>
      </c>
      <c r="M10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10" t="str">
        <f>IF(ISBLANK('Crop Management Info (1)'!$B$16),"-",'Crop Management Info (1)'!$B$16)</f>
        <v>-</v>
      </c>
      <c r="O10">
        <f>INDEX('Harvest Information (3)'!$M$23:$M$34,MATCH(Table11[[#This Row],[Strip_Num]],'Harvest Information (3)'!$A$23:$A$34,0),1)</f>
        <v>0</v>
      </c>
      <c r="P10">
        <v>7</v>
      </c>
      <c r="Q10" s="178" t="str">
        <f>IF(ISBLANK('Crop Management Info (1)'!$B$34),"-",'Crop Management Info (1)'!$B$34)</f>
        <v>-</v>
      </c>
      <c r="R10">
        <f>'Crop Management Info (1)'!$B$17</f>
        <v>0</v>
      </c>
      <c r="S10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10" t="str" cm="1">
        <f t="array" aca="1" ref="T10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10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10" t="str" cm="1">
        <f t="array" aca="1" ref="V10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10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10" t="str" cm="1">
        <f t="array" aca="1" ref="X10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10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10" t="str" cm="1">
        <f t="array" aca="1" ref="Z10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10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10" t="str" cm="1">
        <f t="array" aca="1" ref="AB10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10" s="178" t="str">
        <f>IF(ISBLANK('Harvest Information (3)'!$C$20),"-",'Harvest Information (3)'!$C$20)</f>
        <v>-</v>
      </c>
      <c r="AD10" t="str">
        <f>INDEX('Harvest Information (3)'!$L$23:$L$34,MATCH(Table11[[#This Row],[Strip_Num]],'Harvest Information (3)'!$A$23:$A$34,0),1)</f>
        <v/>
      </c>
      <c r="AF10" t="str">
        <f>IF(ISBLANK('Crop Management Info (1)'!$B$19),"-",'Crop Management Info (1)'!$B$19)</f>
        <v>-</v>
      </c>
      <c r="AG10" t="str">
        <f>IF(ISBLANK('Crop Management Info (1)'!$B$49),"-",'Crop Management Info (1)'!$B$49)</f>
        <v>-</v>
      </c>
      <c r="AH10" t="str">
        <f>IF(ISBLANK('Crop Management Info (1)'!$B$39),"-",'Crop Management Info (1)'!$B$39)</f>
        <v>-</v>
      </c>
      <c r="AI10" t="str">
        <f>IF(ISBLANK('Crop Management Info (1)'!$B$47),"-",'Crop Management Info (1)'!$B$47)</f>
        <v>-</v>
      </c>
      <c r="AJ10" t="str">
        <f>IF(ISBLANK('Crop Management Info (1)'!$B$48),"-",'Crop Management Info (1)'!$B$48)</f>
        <v>-</v>
      </c>
      <c r="AK10" t="str">
        <f>IF(ISBLANK('Crop Management Info (1)'!$B$42),"-",'Crop Management Info (1)'!$B$42)</f>
        <v>-</v>
      </c>
      <c r="AL10" t="str">
        <f>IF(ISBLANK('Crop Management Info (1)'!$B$43),"-",'Crop Management Info (1)'!$B$43)</f>
        <v>-</v>
      </c>
      <c r="AM10" t="str">
        <f>IF(ISBLANK('Crop Management Info (1)'!$B$44),"-",'Crop Management Info (1)'!$B$44)</f>
        <v>-</v>
      </c>
      <c r="AN10" t="str">
        <f>IF(ISBLANK('Crop Management Info (1)'!$B$45),"-",'Crop Management Info (1)'!$B$45)</f>
        <v>-</v>
      </c>
      <c r="AO10" t="str">
        <f>IF(ISBLANK('Crop Management Info (1)'!$B$46),"-",'Crop Management Info (1)'!$B$46)</f>
        <v>-</v>
      </c>
      <c r="AP10" s="9" t="s">
        <v>455</v>
      </c>
      <c r="AQ10" t="str">
        <f>IF(ISBLANK('Crop Management Info (1)'!$B$36),"-",'Crop Management Info (1)'!$B$36)</f>
        <v>-</v>
      </c>
      <c r="AR10" t="str">
        <f>IF(ISBLANK('Crop Management Info (1)'!$B$37),"-",'Crop Management Info (1)'!$B$37)</f>
        <v>-</v>
      </c>
      <c r="AS10" t="str">
        <f>IF(ISBLANK('Crop Management Info (1)'!$B$35),"-",'Crop Management Info (1)'!$B$35)</f>
        <v>-</v>
      </c>
      <c r="AT10" t="str">
        <f>IF(ISBLANK('Crop Management Info (1)'!$B$33),"-",'Crop Management Info (1)'!$B$33)</f>
        <v>-</v>
      </c>
      <c r="AU10" t="str">
        <f>IF(ISBLANK('Crop Management Info (1)'!$B$31),"No",'Crop Management Info (1)'!$B$31)</f>
        <v>No</v>
      </c>
      <c r="AV10" t="str">
        <f>IF(ISBLANK('Crop Management Info (1)'!$B$33),"No",'Crop Management Info (1)'!$B$32)</f>
        <v>No</v>
      </c>
      <c r="AW10" t="str">
        <f>IF(ISBLANK('Crop Management Info (1)'!$B$30),"No",'Crop Management Info (1)'!$B$30)</f>
        <v>No</v>
      </c>
    </row>
    <row r="11" spans="1:49" ht="15.75" x14ac:dyDescent="0.25">
      <c r="A11" s="52"/>
      <c r="B11" s="48"/>
      <c r="C11" s="48"/>
      <c r="I11" s="193" t="e">
        <f ca="1">'Harvest Information (3)'!$S$34</f>
        <v>#DIV/0!</v>
      </c>
      <c r="J11">
        <f>'Crop Management Info (1)'!$C$2</f>
        <v>0</v>
      </c>
      <c r="K11">
        <f>YEAR('Crop Management Info (1)'!$B$34)</f>
        <v>1900</v>
      </c>
      <c r="L11" t="str">
        <f>IF(ISBLANK('Crop Management Info (1)'!$B$24),"-",'Crop Management Info (1)'!$B$24)</f>
        <v>-</v>
      </c>
      <c r="M11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11" t="str">
        <f>IF(ISBLANK('Crop Management Info (1)'!$B$16),"-",'Crop Management Info (1)'!$B$16)</f>
        <v>-</v>
      </c>
      <c r="O11">
        <f>INDEX('Harvest Information (3)'!$M$23:$M$34,MATCH(Table11[[#This Row],[Strip_Num]],'Harvest Information (3)'!$A$23:$A$34,0),1)</f>
        <v>0</v>
      </c>
      <c r="P11">
        <v>8</v>
      </c>
      <c r="Q11" s="178" t="str">
        <f>IF(ISBLANK('Crop Management Info (1)'!$B$34),"-",'Crop Management Info (1)'!$B$34)</f>
        <v>-</v>
      </c>
      <c r="R11">
        <f>'Crop Management Info (1)'!$B$17</f>
        <v>0</v>
      </c>
      <c r="S11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11" t="str" cm="1">
        <f t="array" aca="1" ref="T11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11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11" t="str" cm="1">
        <f t="array" aca="1" ref="V11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11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11" t="str" cm="1">
        <f t="array" aca="1" ref="X11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11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11" t="str" cm="1">
        <f t="array" aca="1" ref="Z11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11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11" t="str" cm="1">
        <f t="array" aca="1" ref="AB11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11" s="178" t="str">
        <f>IF(ISBLANK('Harvest Information (3)'!$C$20),"-",'Harvest Information (3)'!$C$20)</f>
        <v>-</v>
      </c>
      <c r="AD11" t="str">
        <f>INDEX('Harvest Information (3)'!$L$23:$L$34,MATCH(Table11[[#This Row],[Strip_Num]],'Harvest Information (3)'!$A$23:$A$34,0),1)</f>
        <v/>
      </c>
      <c r="AF11" t="str">
        <f>IF(ISBLANK('Crop Management Info (1)'!$B$19),"-",'Crop Management Info (1)'!$B$19)</f>
        <v>-</v>
      </c>
      <c r="AG11" t="str">
        <f>IF(ISBLANK('Crop Management Info (1)'!$B$49),"-",'Crop Management Info (1)'!$B$49)</f>
        <v>-</v>
      </c>
      <c r="AH11" t="str">
        <f>IF(ISBLANK('Crop Management Info (1)'!$B$39),"-",'Crop Management Info (1)'!$B$39)</f>
        <v>-</v>
      </c>
      <c r="AI11" t="str">
        <f>IF(ISBLANK('Crop Management Info (1)'!$B$47),"-",'Crop Management Info (1)'!$B$47)</f>
        <v>-</v>
      </c>
      <c r="AJ11" t="str">
        <f>IF(ISBLANK('Crop Management Info (1)'!$B$48),"-",'Crop Management Info (1)'!$B$48)</f>
        <v>-</v>
      </c>
      <c r="AK11" t="str">
        <f>IF(ISBLANK('Crop Management Info (1)'!$B$42),"-",'Crop Management Info (1)'!$B$42)</f>
        <v>-</v>
      </c>
      <c r="AL11" t="str">
        <f>IF(ISBLANK('Crop Management Info (1)'!$B$43),"-",'Crop Management Info (1)'!$B$43)</f>
        <v>-</v>
      </c>
      <c r="AM11" t="str">
        <f>IF(ISBLANK('Crop Management Info (1)'!$B$44),"-",'Crop Management Info (1)'!$B$44)</f>
        <v>-</v>
      </c>
      <c r="AN11" t="str">
        <f>IF(ISBLANK('Crop Management Info (1)'!$B$45),"-",'Crop Management Info (1)'!$B$45)</f>
        <v>-</v>
      </c>
      <c r="AO11" t="str">
        <f>IF(ISBLANK('Crop Management Info (1)'!$B$46),"-",'Crop Management Info (1)'!$B$46)</f>
        <v>-</v>
      </c>
      <c r="AP11" s="9" t="s">
        <v>455</v>
      </c>
      <c r="AQ11" t="str">
        <f>IF(ISBLANK('Crop Management Info (1)'!$B$36),"-",'Crop Management Info (1)'!$B$36)</f>
        <v>-</v>
      </c>
      <c r="AR11" t="str">
        <f>IF(ISBLANK('Crop Management Info (1)'!$B$37),"-",'Crop Management Info (1)'!$B$37)</f>
        <v>-</v>
      </c>
      <c r="AS11" t="str">
        <f>IF(ISBLANK('Crop Management Info (1)'!$B$35),"-",'Crop Management Info (1)'!$B$35)</f>
        <v>-</v>
      </c>
      <c r="AT11" t="str">
        <f>IF(ISBLANK('Crop Management Info (1)'!$B$33),"-",'Crop Management Info (1)'!$B$33)</f>
        <v>-</v>
      </c>
      <c r="AU11" t="str">
        <f>IF(ISBLANK('Crop Management Info (1)'!$B$31),"No",'Crop Management Info (1)'!$B$31)</f>
        <v>No</v>
      </c>
      <c r="AV11" t="str">
        <f>IF(ISBLANK('Crop Management Info (1)'!$B$33),"No",'Crop Management Info (1)'!$B$32)</f>
        <v>No</v>
      </c>
      <c r="AW11" t="str">
        <f>IF(ISBLANK('Crop Management Info (1)'!$B$30),"No",'Crop Management Info (1)'!$B$30)</f>
        <v>No</v>
      </c>
    </row>
    <row r="12" spans="1:49" ht="15.75" x14ac:dyDescent="0.25">
      <c r="A12" s="53" t="s">
        <v>315</v>
      </c>
      <c r="B12" s="48"/>
      <c r="C12" s="48"/>
      <c r="I12" s="193" t="e">
        <f ca="1">'Harvest Information (3)'!$S$34</f>
        <v>#DIV/0!</v>
      </c>
      <c r="J12">
        <f>'Crop Management Info (1)'!$C$2</f>
        <v>0</v>
      </c>
      <c r="K12">
        <f>YEAR('Crop Management Info (1)'!$B$34)</f>
        <v>1900</v>
      </c>
      <c r="L12" t="str">
        <f>IF(ISBLANK('Crop Management Info (1)'!$B$24),"-",'Crop Management Info (1)'!$B$24)</f>
        <v>-</v>
      </c>
      <c r="M12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12" t="str">
        <f>IF(ISBLANK('Crop Management Info (1)'!$B$16),"-",'Crop Management Info (1)'!$B$16)</f>
        <v>-</v>
      </c>
      <c r="O12">
        <f>INDEX('Harvest Information (3)'!$M$23:$M$34,MATCH(Table11[[#This Row],[Strip_Num]],'Harvest Information (3)'!$A$23:$A$34,0),1)</f>
        <v>0</v>
      </c>
      <c r="P12">
        <v>9</v>
      </c>
      <c r="Q12" s="178" t="str">
        <f>IF(ISBLANK('Crop Management Info (1)'!$B$34),"-",'Crop Management Info (1)'!$B$34)</f>
        <v>-</v>
      </c>
      <c r="R12">
        <f>'Crop Management Info (1)'!$B$17</f>
        <v>0</v>
      </c>
      <c r="S12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12" t="str" cm="1">
        <f t="array" aca="1" ref="T12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12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12" t="str" cm="1">
        <f t="array" aca="1" ref="V12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12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12" t="str" cm="1">
        <f t="array" aca="1" ref="X12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12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12" t="str" cm="1">
        <f t="array" aca="1" ref="Z12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12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12" t="str" cm="1">
        <f t="array" aca="1" ref="AB12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12" s="178" t="str">
        <f>IF(ISBLANK('Harvest Information (3)'!$C$20),"-",'Harvest Information (3)'!$C$20)</f>
        <v>-</v>
      </c>
      <c r="AD12" t="str">
        <f>INDEX('Harvest Information (3)'!$L$23:$L$34,MATCH(Table11[[#This Row],[Strip_Num]],'Harvest Information (3)'!$A$23:$A$34,0),1)</f>
        <v/>
      </c>
      <c r="AF12" t="str">
        <f>IF(ISBLANK('Crop Management Info (1)'!$B$19),"-",'Crop Management Info (1)'!$B$19)</f>
        <v>-</v>
      </c>
      <c r="AG12" t="str">
        <f>IF(ISBLANK('Crop Management Info (1)'!$B$49),"-",'Crop Management Info (1)'!$B$49)</f>
        <v>-</v>
      </c>
      <c r="AH12" t="str">
        <f>IF(ISBLANK('Crop Management Info (1)'!$B$39),"-",'Crop Management Info (1)'!$B$39)</f>
        <v>-</v>
      </c>
      <c r="AI12" t="str">
        <f>IF(ISBLANK('Crop Management Info (1)'!$B$47),"-",'Crop Management Info (1)'!$B$47)</f>
        <v>-</v>
      </c>
      <c r="AJ12" t="str">
        <f>IF(ISBLANK('Crop Management Info (1)'!$B$48),"-",'Crop Management Info (1)'!$B$48)</f>
        <v>-</v>
      </c>
      <c r="AK12" t="str">
        <f>IF(ISBLANK('Crop Management Info (1)'!$B$42),"-",'Crop Management Info (1)'!$B$42)</f>
        <v>-</v>
      </c>
      <c r="AL12" t="str">
        <f>IF(ISBLANK('Crop Management Info (1)'!$B$43),"-",'Crop Management Info (1)'!$B$43)</f>
        <v>-</v>
      </c>
      <c r="AM12" t="str">
        <f>IF(ISBLANK('Crop Management Info (1)'!$B$44),"-",'Crop Management Info (1)'!$B$44)</f>
        <v>-</v>
      </c>
      <c r="AN12" t="str">
        <f>IF(ISBLANK('Crop Management Info (1)'!$B$45),"-",'Crop Management Info (1)'!$B$45)</f>
        <v>-</v>
      </c>
      <c r="AO12" t="str">
        <f>IF(ISBLANK('Crop Management Info (1)'!$B$46),"-",'Crop Management Info (1)'!$B$46)</f>
        <v>-</v>
      </c>
      <c r="AP12" s="9" t="s">
        <v>455</v>
      </c>
      <c r="AQ12" t="str">
        <f>IF(ISBLANK('Crop Management Info (1)'!$B$36),"-",'Crop Management Info (1)'!$B$36)</f>
        <v>-</v>
      </c>
      <c r="AR12" t="str">
        <f>IF(ISBLANK('Crop Management Info (1)'!$B$37),"-",'Crop Management Info (1)'!$B$37)</f>
        <v>-</v>
      </c>
      <c r="AS12" t="str">
        <f>IF(ISBLANK('Crop Management Info (1)'!$B$35),"-",'Crop Management Info (1)'!$B$35)</f>
        <v>-</v>
      </c>
      <c r="AT12" t="str">
        <f>IF(ISBLANK('Crop Management Info (1)'!$B$33),"-",'Crop Management Info (1)'!$B$33)</f>
        <v>-</v>
      </c>
      <c r="AU12" t="str">
        <f>IF(ISBLANK('Crop Management Info (1)'!$B$31),"No",'Crop Management Info (1)'!$B$31)</f>
        <v>No</v>
      </c>
      <c r="AV12" t="str">
        <f>IF(ISBLANK('Crop Management Info (1)'!$B$33),"No",'Crop Management Info (1)'!$B$32)</f>
        <v>No</v>
      </c>
      <c r="AW12" t="str">
        <f>IF(ISBLANK('Crop Management Info (1)'!$B$30),"No",'Crop Management Info (1)'!$B$30)</f>
        <v>No</v>
      </c>
    </row>
    <row r="13" spans="1:49" ht="15.75" x14ac:dyDescent="0.25">
      <c r="A13" s="48" t="s">
        <v>345</v>
      </c>
      <c r="B13" s="48"/>
      <c r="C13" s="48"/>
      <c r="I13" s="193" t="e">
        <f ca="1">'Harvest Information (3)'!$S$34</f>
        <v>#DIV/0!</v>
      </c>
      <c r="J13">
        <f>'Crop Management Info (1)'!$C$2</f>
        <v>0</v>
      </c>
      <c r="K13">
        <f>YEAR('Crop Management Info (1)'!$B$34)</f>
        <v>1900</v>
      </c>
      <c r="L13" t="str">
        <f>IF(ISBLANK('Crop Management Info (1)'!$B$24),"-",'Crop Management Info (1)'!$B$24)</f>
        <v>-</v>
      </c>
      <c r="M13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13" t="str">
        <f>IF(ISBLANK('Crop Management Info (1)'!$B$16),"-",'Crop Management Info (1)'!$B$16)</f>
        <v>-</v>
      </c>
      <c r="O13">
        <f>INDEX('Harvest Information (3)'!$M$23:$M$34,MATCH(Table11[[#This Row],[Strip_Num]],'Harvest Information (3)'!$A$23:$A$34,0),1)</f>
        <v>0</v>
      </c>
      <c r="P13">
        <v>10</v>
      </c>
      <c r="Q13" s="178" t="str">
        <f>IF(ISBLANK('Crop Management Info (1)'!$B$34),"-",'Crop Management Info (1)'!$B$34)</f>
        <v>-</v>
      </c>
      <c r="R13">
        <f>'Crop Management Info (1)'!$B$17</f>
        <v>0</v>
      </c>
      <c r="S13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13" t="str" cm="1">
        <f t="array" aca="1" ref="T13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13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13" t="str" cm="1">
        <f t="array" aca="1" ref="V13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13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13" t="str" cm="1">
        <f t="array" aca="1" ref="X13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13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13" t="str" cm="1">
        <f t="array" aca="1" ref="Z13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13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13" t="str" cm="1">
        <f t="array" aca="1" ref="AB13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13" s="178" t="str">
        <f>IF(ISBLANK('Harvest Information (3)'!$C$20),"-",'Harvest Information (3)'!$C$20)</f>
        <v>-</v>
      </c>
      <c r="AD13" t="str">
        <f>INDEX('Harvest Information (3)'!$L$23:$L$34,MATCH(Table11[[#This Row],[Strip_Num]],'Harvest Information (3)'!$A$23:$A$34,0),1)</f>
        <v/>
      </c>
      <c r="AF13" t="str">
        <f>IF(ISBLANK('Crop Management Info (1)'!$B$19),"-",'Crop Management Info (1)'!$B$19)</f>
        <v>-</v>
      </c>
      <c r="AG13" t="str">
        <f>IF(ISBLANK('Crop Management Info (1)'!$B$49),"-",'Crop Management Info (1)'!$B$49)</f>
        <v>-</v>
      </c>
      <c r="AH13" t="str">
        <f>IF(ISBLANK('Crop Management Info (1)'!$B$39),"-",'Crop Management Info (1)'!$B$39)</f>
        <v>-</v>
      </c>
      <c r="AI13" t="str">
        <f>IF(ISBLANK('Crop Management Info (1)'!$B$47),"-",'Crop Management Info (1)'!$B$47)</f>
        <v>-</v>
      </c>
      <c r="AJ13" t="str">
        <f>IF(ISBLANK('Crop Management Info (1)'!$B$48),"-",'Crop Management Info (1)'!$B$48)</f>
        <v>-</v>
      </c>
      <c r="AK13" t="str">
        <f>IF(ISBLANK('Crop Management Info (1)'!$B$42),"-",'Crop Management Info (1)'!$B$42)</f>
        <v>-</v>
      </c>
      <c r="AL13" t="str">
        <f>IF(ISBLANK('Crop Management Info (1)'!$B$43),"-",'Crop Management Info (1)'!$B$43)</f>
        <v>-</v>
      </c>
      <c r="AM13" t="str">
        <f>IF(ISBLANK('Crop Management Info (1)'!$B$44),"-",'Crop Management Info (1)'!$B$44)</f>
        <v>-</v>
      </c>
      <c r="AN13" t="str">
        <f>IF(ISBLANK('Crop Management Info (1)'!$B$45),"-",'Crop Management Info (1)'!$B$45)</f>
        <v>-</v>
      </c>
      <c r="AO13" t="str">
        <f>IF(ISBLANK('Crop Management Info (1)'!$B$46),"-",'Crop Management Info (1)'!$B$46)</f>
        <v>-</v>
      </c>
      <c r="AP13" s="9" t="s">
        <v>455</v>
      </c>
      <c r="AQ13" t="str">
        <f>IF(ISBLANK('Crop Management Info (1)'!$B$36),"-",'Crop Management Info (1)'!$B$36)</f>
        <v>-</v>
      </c>
      <c r="AR13" t="str">
        <f>IF(ISBLANK('Crop Management Info (1)'!$B$37),"-",'Crop Management Info (1)'!$B$37)</f>
        <v>-</v>
      </c>
      <c r="AS13" t="str">
        <f>IF(ISBLANK('Crop Management Info (1)'!$B$35),"-",'Crop Management Info (1)'!$B$35)</f>
        <v>-</v>
      </c>
      <c r="AT13" t="str">
        <f>IF(ISBLANK('Crop Management Info (1)'!$B$33),"-",'Crop Management Info (1)'!$B$33)</f>
        <v>-</v>
      </c>
      <c r="AU13" t="str">
        <f>IF(ISBLANK('Crop Management Info (1)'!$B$31),"No",'Crop Management Info (1)'!$B$31)</f>
        <v>No</v>
      </c>
      <c r="AV13" t="str">
        <f>IF(ISBLANK('Crop Management Info (1)'!$B$33),"No",'Crop Management Info (1)'!$B$32)</f>
        <v>No</v>
      </c>
      <c r="AW13" t="str">
        <f>IF(ISBLANK('Crop Management Info (1)'!$B$30),"No",'Crop Management Info (1)'!$B$30)</f>
        <v>No</v>
      </c>
    </row>
    <row r="14" spans="1:49" ht="15.75" x14ac:dyDescent="0.25">
      <c r="A14" s="48" t="s">
        <v>344</v>
      </c>
      <c r="B14" s="48"/>
      <c r="C14" s="48"/>
      <c r="I14" s="193" t="e">
        <f ca="1">'Harvest Information (3)'!$S$34</f>
        <v>#DIV/0!</v>
      </c>
      <c r="J14">
        <f>'Crop Management Info (1)'!$C$2</f>
        <v>0</v>
      </c>
      <c r="K14">
        <f>YEAR('Crop Management Info (1)'!$B$34)</f>
        <v>1900</v>
      </c>
      <c r="L14" t="str">
        <f>IF(ISBLANK('Crop Management Info (1)'!$B$24),"-",'Crop Management Info (1)'!$B$24)</f>
        <v>-</v>
      </c>
      <c r="M14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14" t="str">
        <f>IF(ISBLANK('Crop Management Info (1)'!$B$16),"-",'Crop Management Info (1)'!$B$16)</f>
        <v>-</v>
      </c>
      <c r="O14">
        <f>INDEX('Harvest Information (3)'!$M$23:$M$34,MATCH(Table11[[#This Row],[Strip_Num]],'Harvest Information (3)'!$A$23:$A$34,0),1)</f>
        <v>0</v>
      </c>
      <c r="P14">
        <v>11</v>
      </c>
      <c r="Q14" s="178" t="str">
        <f>IF(ISBLANK('Crop Management Info (1)'!$B$34),"-",'Crop Management Info (1)'!$B$34)</f>
        <v>-</v>
      </c>
      <c r="R14">
        <f>'Crop Management Info (1)'!$B$17</f>
        <v>0</v>
      </c>
      <c r="S1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14" t="str" cm="1">
        <f t="array" aca="1" ref="T14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1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14" t="str" cm="1">
        <f t="array" aca="1" ref="V14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1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14" t="str" cm="1">
        <f t="array" aca="1" ref="X14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1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14" t="str" cm="1">
        <f t="array" aca="1" ref="Z14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14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14" t="str" cm="1">
        <f t="array" aca="1" ref="AB14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14" s="178" t="str">
        <f>IF(ISBLANK('Harvest Information (3)'!$C$20),"-",'Harvest Information (3)'!$C$20)</f>
        <v>-</v>
      </c>
      <c r="AD14" t="str">
        <f>INDEX('Harvest Information (3)'!$L$23:$L$34,MATCH(Table11[[#This Row],[Strip_Num]],'Harvest Information (3)'!$A$23:$A$34,0),1)</f>
        <v/>
      </c>
      <c r="AF14" t="str">
        <f>IF(ISBLANK('Crop Management Info (1)'!$B$19),"-",'Crop Management Info (1)'!$B$19)</f>
        <v>-</v>
      </c>
      <c r="AG14" t="str">
        <f>IF(ISBLANK('Crop Management Info (1)'!$B$49),"-",'Crop Management Info (1)'!$B$49)</f>
        <v>-</v>
      </c>
      <c r="AH14" t="str">
        <f>IF(ISBLANK('Crop Management Info (1)'!$B$39),"-",'Crop Management Info (1)'!$B$39)</f>
        <v>-</v>
      </c>
      <c r="AI14" t="str">
        <f>IF(ISBLANK('Crop Management Info (1)'!$B$47),"-",'Crop Management Info (1)'!$B$47)</f>
        <v>-</v>
      </c>
      <c r="AJ14" t="str">
        <f>IF(ISBLANK('Crop Management Info (1)'!$B$48),"-",'Crop Management Info (1)'!$B$48)</f>
        <v>-</v>
      </c>
      <c r="AK14" t="str">
        <f>IF(ISBLANK('Crop Management Info (1)'!$B$42),"-",'Crop Management Info (1)'!$B$42)</f>
        <v>-</v>
      </c>
      <c r="AL14" t="str">
        <f>IF(ISBLANK('Crop Management Info (1)'!$B$43),"-",'Crop Management Info (1)'!$B$43)</f>
        <v>-</v>
      </c>
      <c r="AM14" t="str">
        <f>IF(ISBLANK('Crop Management Info (1)'!$B$44),"-",'Crop Management Info (1)'!$B$44)</f>
        <v>-</v>
      </c>
      <c r="AN14" t="str">
        <f>IF(ISBLANK('Crop Management Info (1)'!$B$45),"-",'Crop Management Info (1)'!$B$45)</f>
        <v>-</v>
      </c>
      <c r="AO14" t="str">
        <f>IF(ISBLANK('Crop Management Info (1)'!$B$46),"-",'Crop Management Info (1)'!$B$46)</f>
        <v>-</v>
      </c>
      <c r="AP14" s="9" t="s">
        <v>455</v>
      </c>
      <c r="AQ14" t="str">
        <f>IF(ISBLANK('Crop Management Info (1)'!$B$36),"-",'Crop Management Info (1)'!$B$36)</f>
        <v>-</v>
      </c>
      <c r="AR14" t="str">
        <f>IF(ISBLANK('Crop Management Info (1)'!$B$37),"-",'Crop Management Info (1)'!$B$37)</f>
        <v>-</v>
      </c>
      <c r="AS14" t="str">
        <f>IF(ISBLANK('Crop Management Info (1)'!$B$35),"-",'Crop Management Info (1)'!$B$35)</f>
        <v>-</v>
      </c>
      <c r="AT14" t="str">
        <f>IF(ISBLANK('Crop Management Info (1)'!$B$33),"-",'Crop Management Info (1)'!$B$33)</f>
        <v>-</v>
      </c>
      <c r="AU14" t="str">
        <f>IF(ISBLANK('Crop Management Info (1)'!$B$31),"No",'Crop Management Info (1)'!$B$31)</f>
        <v>No</v>
      </c>
      <c r="AV14" t="str">
        <f>IF(ISBLANK('Crop Management Info (1)'!$B$33),"No",'Crop Management Info (1)'!$B$32)</f>
        <v>No</v>
      </c>
      <c r="AW14" t="str">
        <f>IF(ISBLANK('Crop Management Info (1)'!$B$30),"No",'Crop Management Info (1)'!$B$30)</f>
        <v>No</v>
      </c>
    </row>
    <row r="15" spans="1:49" ht="15.75" x14ac:dyDescent="0.25">
      <c r="A15" s="51" t="s">
        <v>316</v>
      </c>
      <c r="B15" s="48"/>
      <c r="C15" s="48"/>
      <c r="I15" s="193" t="e">
        <f ca="1">'Harvest Information (3)'!$S$34</f>
        <v>#DIV/0!</v>
      </c>
      <c r="J15">
        <f>'Crop Management Info (1)'!$C$2</f>
        <v>0</v>
      </c>
      <c r="K15">
        <f>YEAR('Crop Management Info (1)'!$B$34)</f>
        <v>1900</v>
      </c>
      <c r="L15" t="str">
        <f>IF(ISBLANK('Crop Management Info (1)'!$B$24),"-",'Crop Management Info (1)'!$B$24)</f>
        <v>-</v>
      </c>
      <c r="M15" t="str">
        <f>_xlfn.TEXTJOIN("; ",TRUE,'Crop Management Info (1)'!$O$6,'Crop Management Info (2)'!$X$5,'Crop Management Info (2)'!$Y$5,'Crop Management Info (2a)'!$O$5,'Crop Management Info (2a)'!$P$5,'Harvest Information (3)'!$X$4)</f>
        <v/>
      </c>
      <c r="N15" t="str">
        <f>IF(ISBLANK('Crop Management Info (1)'!$B$16),"-",'Crop Management Info (1)'!$B$16)</f>
        <v>-</v>
      </c>
      <c r="O15">
        <f>INDEX('Harvest Information (3)'!$M$23:$M$34,MATCH(Table11[[#This Row],[Strip_Num]],'Harvest Information (3)'!$A$23:$A$34,0),1)</f>
        <v>0</v>
      </c>
      <c r="P15">
        <v>12</v>
      </c>
      <c r="Q15" s="178" t="str">
        <f>IF(ISBLANK('Crop Management Info (1)'!$B$34),"-",'Crop Management Info (1)'!$B$34)</f>
        <v>-</v>
      </c>
      <c r="R15">
        <f>'Crop Management Info (1)'!$B$17</f>
        <v>0</v>
      </c>
      <c r="S1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(3)'!$V$4:$V$7,0),1)),S$2)</f>
        <v>0</v>
      </c>
      <c r="T15" t="str" cm="1">
        <f t="array" aca="1" ref="T15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(3)'!$V$4:$V$7,0),1)),0,0)=$S$2))),"")</f>
        <v/>
      </c>
      <c r="U1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(3)'!$V$4:$V$7,0),1)),U$2)</f>
        <v>0</v>
      </c>
      <c r="V15" t="str" cm="1">
        <f t="array" aca="1" ref="V15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(3)'!$V$4:$V$7,0),1)),0,0)=$U$2))),"")</f>
        <v/>
      </c>
      <c r="W1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(3)'!$V$4:$V$7,0),1)),W$2)</f>
        <v>0</v>
      </c>
      <c r="X15" t="str" cm="1">
        <f t="array" aca="1" ref="X15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(3)'!$V$4:$V$7,0),1)),0,0)=$W$2))),"")</f>
        <v/>
      </c>
      <c r="Y1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(3)'!$V$4:$V$7,0),1)),Y$2)</f>
        <v>0</v>
      </c>
      <c r="Z15" t="str" cm="1">
        <f t="array" aca="1" ref="Z15" ca="1">IFERROR(_xlfn.TEXTJOIN("; ",TRUE,_xlfn.UNIQUE(_xlfn._xlws.FILTER(OFFSET(INDIRECT(INDEX('Harvest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(3)'!$V$4:$V$7,0),1)),0,0)=$Y$2))),"")</f>
        <v/>
      </c>
      <c r="AA15">
        <f ca="1">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(3)'!$V$4:$V$7,0),1)),AA$2)+SUMIFS(OFFSET(INDIRECT(INDEX('Harvest Information (3)'!$P$4:$P$7,MATCH(Table11[[#This Row],[Treatment]],'Harvest Information (3)'!$V$4:$V$7,0),1)),0,3),INDIRECT(INDEX('Harvest Information (3)'!$P$4:$P$7,MATCH(Table11[[#This Row],[Treatment]],'Harvest Information (3)'!$V$4:$V$7,0),1)),AB$2)</f>
        <v>0</v>
      </c>
      <c r="AB15" t="str" cm="1">
        <f t="array" aca="1" ref="AB15" ca="1">IFERROR(_xlfn.TEXTJOIN("; ",TRUE,_xlfn.VSTACK(IFERROR(_xlfn.UNIQUE(_xlfn._xlws.FILTER(OFFSET(INDIRECT(INDEX('Harvest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(3)'!$V$4:$V$7,0),1)),0,0)=$AA$2)),""),IFERROR(_xlfn.UNIQUE(_xlfn._xlws.FILTER(OFFSET(INDIRECT(INDEX('Harvest Information (3)'!$P$4:$P$7,MATCH(Table11[[#This Row],[Treatment]],'Harvest Information (3)'!$V$4:$V$7,0),1)),0,-3),OFFSET(INDIRECT(INDEX('Harvest Information (3)'!$P$4:$P$7,MATCH(Table11[[#This Row],[Treatment]],'Harvest Information (3)'!$V$4:$V$7,0),1)),0,0)=$AB$2)),""))),"")</f>
        <v/>
      </c>
      <c r="AC15" s="178" t="str">
        <f>IF(ISBLANK('Harvest Information (3)'!$C$20),"-",'Harvest Information (3)'!$C$20)</f>
        <v>-</v>
      </c>
      <c r="AD15" t="str">
        <f>INDEX('Harvest Information (3)'!$L$23:$L$34,MATCH(Table11[[#This Row],[Strip_Num]],'Harvest Information (3)'!$A$23:$A$34,0),1)</f>
        <v/>
      </c>
      <c r="AF15" t="str">
        <f>IF(ISBLANK('Crop Management Info (1)'!$B$19),"-",'Crop Management Info (1)'!$B$19)</f>
        <v>-</v>
      </c>
      <c r="AG15" t="str">
        <f>IF(ISBLANK('Crop Management Info (1)'!$B$49),"-",'Crop Management Info (1)'!$B$49)</f>
        <v>-</v>
      </c>
      <c r="AH15" t="str">
        <f>IF(ISBLANK('Crop Management Info (1)'!$B$39),"-",'Crop Management Info (1)'!$B$39)</f>
        <v>-</v>
      </c>
      <c r="AI15" t="str">
        <f>IF(ISBLANK('Crop Management Info (1)'!$B$47),"-",'Crop Management Info (1)'!$B$47)</f>
        <v>-</v>
      </c>
      <c r="AJ15" t="str">
        <f>IF(ISBLANK('Crop Management Info (1)'!$B$48),"-",'Crop Management Info (1)'!$B$48)</f>
        <v>-</v>
      </c>
      <c r="AK15" t="str">
        <f>IF(ISBLANK('Crop Management Info (1)'!$B$42),"-",'Crop Management Info (1)'!$B$42)</f>
        <v>-</v>
      </c>
      <c r="AL15" t="str">
        <f>IF(ISBLANK('Crop Management Info (1)'!$B$43),"-",'Crop Management Info (1)'!$B$43)</f>
        <v>-</v>
      </c>
      <c r="AM15" t="str">
        <f>IF(ISBLANK('Crop Management Info (1)'!$B$44),"-",'Crop Management Info (1)'!$B$44)</f>
        <v>-</v>
      </c>
      <c r="AN15" t="str">
        <f>IF(ISBLANK('Crop Management Info (1)'!$B$45),"-",'Crop Management Info (1)'!$B$45)</f>
        <v>-</v>
      </c>
      <c r="AO15" t="str">
        <f>IF(ISBLANK('Crop Management Info (1)'!$B$46),"-",'Crop Management Info (1)'!$B$46)</f>
        <v>-</v>
      </c>
      <c r="AP15" s="9" t="s">
        <v>455</v>
      </c>
      <c r="AQ15" t="str">
        <f>IF(ISBLANK('Crop Management Info (1)'!$B$36),"-",'Crop Management Info (1)'!$B$36)</f>
        <v>-</v>
      </c>
      <c r="AR15" t="str">
        <f>IF(ISBLANK('Crop Management Info (1)'!$B$37),"-",'Crop Management Info (1)'!$B$37)</f>
        <v>-</v>
      </c>
      <c r="AS15" t="str">
        <f>IF(ISBLANK('Crop Management Info (1)'!$B$35),"-",'Crop Management Info (1)'!$B$35)</f>
        <v>-</v>
      </c>
      <c r="AT15" t="str">
        <f>IF(ISBLANK('Crop Management Info (1)'!$B$33),"-",'Crop Management Info (1)'!$B$33)</f>
        <v>-</v>
      </c>
      <c r="AU15" t="str">
        <f>IF(ISBLANK('Crop Management Info (1)'!$B$31),"No",'Crop Management Info (1)'!$B$31)</f>
        <v>No</v>
      </c>
      <c r="AV15" t="str">
        <f>IF(ISBLANK('Crop Management Info (1)'!$B$33),"No",'Crop Management Info (1)'!$B$32)</f>
        <v>No</v>
      </c>
      <c r="AW15" t="str">
        <f>IF(ISBLANK('Crop Management Info (1)'!$B$30),"No",'Crop Management Info (1)'!$B$30)</f>
        <v>No</v>
      </c>
    </row>
    <row r="16" spans="1:49" ht="15.75" x14ac:dyDescent="0.25">
      <c r="A16" s="52" t="s">
        <v>317</v>
      </c>
      <c r="B16" s="48"/>
      <c r="C16" s="48"/>
    </row>
    <row r="17" spans="1:3" ht="15.75" x14ac:dyDescent="0.25">
      <c r="A17" s="48"/>
      <c r="B17" s="48"/>
      <c r="C17" s="48"/>
    </row>
    <row r="18" spans="1:3" ht="15.75" x14ac:dyDescent="0.25">
      <c r="A18" s="53" t="s">
        <v>346</v>
      </c>
      <c r="B18" s="48"/>
      <c r="C18" s="48"/>
    </row>
    <row r="19" spans="1:3" ht="15.75" x14ac:dyDescent="0.25">
      <c r="A19" s="51" t="s">
        <v>347</v>
      </c>
      <c r="B19" s="48"/>
      <c r="C19" s="48"/>
    </row>
    <row r="20" spans="1:3" ht="15.75" x14ac:dyDescent="0.25">
      <c r="A20" s="48" t="s">
        <v>348</v>
      </c>
      <c r="B20" s="48"/>
      <c r="C20" s="48"/>
    </row>
    <row r="21" spans="1:3" ht="15.75" x14ac:dyDescent="0.25">
      <c r="A21" s="48"/>
      <c r="B21" s="48"/>
      <c r="C21" s="48"/>
    </row>
    <row r="22" spans="1:3" ht="24" x14ac:dyDescent="0.2">
      <c r="A22" s="54" t="s">
        <v>349</v>
      </c>
    </row>
  </sheetData>
  <sheetProtection sheet="1" objects="1" scenarios="1"/>
  <hyperlinks>
    <hyperlink ref="A15" r:id="rId1" xr:uid="{00000000-0004-0000-0300-000000000000}"/>
    <hyperlink ref="A9" r:id="rId2" xr:uid="{00000000-0004-0000-0300-000002000000}"/>
    <hyperlink ref="A19" r:id="rId3" xr:uid="{745BE998-D0AE-4C4E-8A6B-A0A4020CEF3B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Crop Management Info (1)</vt:lpstr>
      <vt:lpstr>Crop Management Info (2)</vt:lpstr>
      <vt:lpstr>Crop Management Info (2a)</vt:lpstr>
      <vt:lpstr>Harvest Information (3)</vt:lpstr>
      <vt:lpstr>NMI Staff Contact Information</vt:lpstr>
      <vt:lpstr>Alfalfa</vt:lpstr>
      <vt:lpstr>Comparison1_Timing</vt:lpstr>
      <vt:lpstr>Comparison2_Timing</vt:lpstr>
      <vt:lpstr>Comparison3_Timing</vt:lpstr>
      <vt:lpstr>Normal_Timing</vt:lpstr>
      <vt:lpstr>'Crop Management Info (1)'!OLE_LINK1</vt:lpstr>
      <vt:lpstr>'Crop Management Info (1)'!Print_Area</vt:lpstr>
      <vt:lpstr>'Crop Management Info (2)'!Print_Area</vt:lpstr>
      <vt:lpstr>'Crop Management Info (2a)'!Print_Area</vt:lpstr>
      <vt:lpstr>'Harvest Information (3)'!Print_Area</vt:lpstr>
    </vt:vector>
  </TitlesOfParts>
  <Company>MN Dept. of Agriculture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BWilliam</dc:creator>
  <cp:lastModifiedBy>Jen Schaust</cp:lastModifiedBy>
  <cp:lastPrinted>2023-03-27T15:54:54Z</cp:lastPrinted>
  <dcterms:created xsi:type="dcterms:W3CDTF">2009-09-25T16:18:24Z</dcterms:created>
  <dcterms:modified xsi:type="dcterms:W3CDTF">2023-04-28T18:38:16Z</dcterms:modified>
</cp:coreProperties>
</file>